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" yWindow="65426" windowWidth="15440" windowHeight="7990" activeTab="1"/>
  </bookViews>
  <sheets>
    <sheet name="manuál" sheetId="1" r:id="rId1"/>
    <sheet name="Bodování" sheetId="2" r:id="rId2"/>
    <sheet name="60m" sheetId="3" r:id="rId3"/>
    <sheet name="600m" sheetId="4" r:id="rId4"/>
    <sheet name="výška" sheetId="5" r:id="rId5"/>
    <sheet name="dálka" sheetId="6" r:id="rId6"/>
    <sheet name="míček" sheetId="7" r:id="rId7"/>
    <sheet name="Družstva" sheetId="8" r:id="rId8"/>
    <sheet name="Jednotlivci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<sst xmlns="http://schemas.openxmlformats.org/spreadsheetml/2006/main" count="476" uniqueCount="134">
  <si>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</si>
  <si>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</si>
  <si>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</si>
  <si>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</si>
  <si>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</si>
  <si>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</si>
  <si>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</si>
  <si>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</si>
  <si>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</si>
  <si>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600m </t>
  </si>
  <si>
    <t>výška</t>
  </si>
  <si>
    <t xml:space="preserve">dálka </t>
  </si>
  <si>
    <t xml:space="preserve">míček </t>
  </si>
  <si>
    <t>Pořadí</t>
  </si>
  <si>
    <t>Družstvo</t>
  </si>
  <si>
    <t>Kraj</t>
  </si>
  <si>
    <t>Celk.bodů</t>
  </si>
  <si>
    <t>Jméno</t>
  </si>
  <si>
    <t>Škola</t>
  </si>
  <si>
    <t>celk.body</t>
  </si>
  <si>
    <t>60m</t>
  </si>
  <si>
    <t>600m</t>
  </si>
  <si>
    <t>dálka</t>
  </si>
  <si>
    <t>míček</t>
  </si>
  <si>
    <t>:</t>
  </si>
  <si>
    <t>Pomocný výpočet</t>
  </si>
  <si>
    <t>Poř.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</si>
  <si>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</si>
  <si>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</si>
  <si>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</si>
  <si>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</si>
  <si>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</si>
  <si>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</si>
  <si>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</si>
  <si>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</si>
  <si>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</si>
  <si>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</si>
  <si>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</si>
  <si>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</si>
  <si>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</si>
  <si>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</si>
  <si>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</si>
  <si>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</si>
  <si>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</si>
  <si>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Body</t>
  </si>
  <si>
    <t>Výsledky jednotlivci 60m</t>
  </si>
  <si>
    <t>Ročník</t>
  </si>
  <si>
    <t xml:space="preserve">Výkon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</si>
  <si>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</si>
  <si>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</si>
  <si>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</si>
  <si>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</si>
  <si>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</si>
  <si>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</si>
  <si>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</si>
  <si>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</si>
  <si>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</si>
  <si>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</si>
  <si>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</si>
  <si>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</si>
  <si>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</si>
  <si>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</si>
  <si>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</si>
  <si>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</si>
  <si>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</si>
  <si>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</si>
  <si>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</si>
  <si>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</si>
  <si>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</si>
  <si>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</si>
  <si>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</si>
  <si>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</si>
  <si>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</si>
  <si>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</si>
  <si>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</si>
  <si>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</si>
  <si>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</si>
  <si>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</si>
  <si>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</si>
  <si>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</si>
  <si>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</si>
  <si>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</si>
  <si>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</si>
  <si>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</si>
  <si>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</si>
  <si>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</si>
  <si>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</si>
  <si>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</si>
  <si>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</si>
  <si>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</si>
  <si>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</si>
  <si>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</si>
  <si>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</si>
  <si>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</si>
  <si>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</si>
  <si>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</si>
  <si>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</si>
  <si>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</si>
  <si>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600m</t>
  </si>
  <si>
    <t>Výsledky jednotlivci výška</t>
  </si>
  <si>
    <t>Výsledky jednotlivci dálka</t>
  </si>
  <si>
    <t>Výsledky jednotlivci míček</t>
  </si>
  <si>
    <t>MLADŠÍ  ŽÁKYNĚ   Atletický čtyřboj 2023</t>
  </si>
  <si>
    <t xml:space="preserve">Králová Laura          </t>
  </si>
  <si>
    <t xml:space="preserve">Syková Karolína       </t>
  </si>
  <si>
    <t xml:space="preserve">Faitová Nela            </t>
  </si>
  <si>
    <t xml:space="preserve">Petlachová Adéla     </t>
  </si>
  <si>
    <t xml:space="preserve">Kreuzmanová Vanesa </t>
  </si>
  <si>
    <t>ZŠ Přeštice</t>
  </si>
  <si>
    <t>Gymnázium Klatovy</t>
  </si>
  <si>
    <t>ZŠ Horšovský Týn</t>
  </si>
  <si>
    <t>ZŠ Tachov Hornická</t>
  </si>
  <si>
    <t>ZŠ Zruč-Senec</t>
  </si>
  <si>
    <t>Špetová Patricie</t>
  </si>
  <si>
    <t>Skupová Eliška</t>
  </si>
  <si>
    <t>Chmelařová Sofie</t>
  </si>
  <si>
    <t>Chmelařová Sára</t>
  </si>
  <si>
    <t>Šlaufová Nela</t>
  </si>
  <si>
    <t>Vozárová Pavlína</t>
  </si>
  <si>
    <t>Schambergerová Amálie</t>
  </si>
  <si>
    <t>Dubová Kateřina</t>
  </si>
  <si>
    <t>Dubová Tereza</t>
  </si>
  <si>
    <t>Nozarová Viktorie</t>
  </si>
  <si>
    <t xml:space="preserve">Hromadová Tereza </t>
  </si>
  <si>
    <t>Krasuová Ellen</t>
  </si>
  <si>
    <t xml:space="preserve">Nová Kristýna </t>
  </si>
  <si>
    <t xml:space="preserve">Ludvíková Eva </t>
  </si>
  <si>
    <t xml:space="preserve">Votípková Andrea </t>
  </si>
  <si>
    <t xml:space="preserve">Šmejkalová Lucie </t>
  </si>
  <si>
    <t xml:space="preserve">Velichová Kristýna </t>
  </si>
  <si>
    <t xml:space="preserve">Svobodová Eliška </t>
  </si>
  <si>
    <t xml:space="preserve">Svobodová Tereza </t>
  </si>
  <si>
    <t>Vlčková Klára</t>
  </si>
  <si>
    <t>Hromadová Tereza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</si>
</sst>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0.00"/>
    <numFmt numFmtId="168" formatCode="[$-405]d\.\ mmmm\ yyyy"/>
    <numFmt numFmtId="169" formatCode="[$-405]dddd\ d\.\ mmmm\ yyyy"/>
  </numFmts>
  <fonts count="54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0" borderId="13" xfId="0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2" fontId="5" fillId="0" borderId="0" xfId="0" applyNumberFormat="1" applyFont="1" applyBorder="1" applyAlignment="1" quotePrefix="1">
      <alignment/>
    </xf>
    <xf numFmtId="1" fontId="5" fillId="0" borderId="0" xfId="0" applyNumberFormat="1" applyFont="1" applyBorder="1" applyAlignment="1" quotePrefix="1">
      <alignment/>
    </xf>
    <xf numFmtId="166" fontId="6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6" fillId="0" borderId="0" xfId="0" applyNumberFormat="1" applyFont="1" applyBorder="1" applyAlignment="1">
      <alignment/>
    </xf>
    <xf numFmtId="167" fontId="5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166" fontId="6" fillId="0" borderId="16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1" fontId="9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15" fillId="0" borderId="0" xfId="36" applyAlignment="1" applyProtection="1">
      <alignment/>
      <protection/>
    </xf>
    <xf numFmtId="167" fontId="1" fillId="34" borderId="16" xfId="0" applyNumberFormat="1" applyFont="1" applyFill="1" applyBorder="1" applyAlignment="1">
      <alignment horizontal="right"/>
    </xf>
    <xf numFmtId="167" fontId="1" fillId="34" borderId="0" xfId="0" applyNumberFormat="1" applyFont="1" applyFill="1" applyBorder="1" applyAlignment="1">
      <alignment horizontal="right"/>
    </xf>
    <xf numFmtId="167" fontId="1" fillId="34" borderId="13" xfId="0" applyNumberFormat="1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2" fontId="8" fillId="34" borderId="23" xfId="0" applyNumberFormat="1" applyFont="1" applyFill="1" applyBorder="1" applyAlignment="1">
      <alignment horizontal="right"/>
    </xf>
    <xf numFmtId="2" fontId="8" fillId="34" borderId="22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25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2" fontId="1" fillId="34" borderId="26" xfId="0" applyNumberFormat="1" applyFont="1" applyFill="1" applyBorder="1" applyAlignment="1">
      <alignment horizontal="right"/>
    </xf>
    <xf numFmtId="2" fontId="1" fillId="34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7" xfId="0" applyBorder="1" applyAlignment="1">
      <alignment/>
    </xf>
    <xf numFmtId="1" fontId="4" fillId="0" borderId="33" xfId="0" applyNumberFormat="1" applyFont="1" applyBorder="1" applyAlignment="1">
      <alignment/>
    </xf>
    <xf numFmtId="0" fontId="1" fillId="35" borderId="33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" fillId="35" borderId="28" xfId="0" applyFont="1" applyFill="1" applyBorder="1" applyAlignment="1">
      <alignment horizontal="right"/>
    </xf>
    <xf numFmtId="1" fontId="6" fillId="35" borderId="28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4" fillId="35" borderId="28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0" fillId="33" borderId="34" xfId="0" applyFill="1" applyBorder="1" applyAlignment="1">
      <alignment/>
    </xf>
    <xf numFmtId="1" fontId="1" fillId="0" borderId="21" xfId="0" applyNumberFormat="1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8" fillId="34" borderId="36" xfId="0" applyFont="1" applyFill="1" applyBorder="1" applyAlignment="1" applyProtection="1">
      <alignment/>
      <protection locked="0"/>
    </xf>
    <xf numFmtId="166" fontId="6" fillId="0" borderId="37" xfId="0" applyNumberFormat="1" applyFont="1" applyBorder="1" applyAlignment="1">
      <alignment/>
    </xf>
    <xf numFmtId="167" fontId="1" fillId="34" borderId="37" xfId="0" applyNumberFormat="1" applyFont="1" applyFill="1" applyBorder="1" applyAlignment="1">
      <alignment horizontal="right"/>
    </xf>
    <xf numFmtId="1" fontId="6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1" fontId="1" fillId="0" borderId="23" xfId="0" applyNumberFormat="1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8" fillId="34" borderId="25" xfId="0" applyFont="1" applyFill="1" applyBorder="1" applyAlignment="1" applyProtection="1">
      <alignment/>
      <protection locked="0"/>
    </xf>
    <xf numFmtId="1" fontId="6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4" xfId="0" applyFont="1" applyBorder="1" applyAlignment="1" applyProtection="1">
      <alignment/>
      <protection locked="0"/>
    </xf>
    <xf numFmtId="0" fontId="8" fillId="34" borderId="40" xfId="0" applyFont="1" applyFill="1" applyBorder="1" applyAlignment="1" applyProtection="1">
      <alignment/>
      <protection locked="0"/>
    </xf>
    <xf numFmtId="1" fontId="6" fillId="0" borderId="34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/>
    </xf>
    <xf numFmtId="0" fontId="0" fillId="33" borderId="42" xfId="0" applyFill="1" applyBorder="1" applyAlignment="1">
      <alignment/>
    </xf>
    <xf numFmtId="1" fontId="1" fillId="0" borderId="22" xfId="0" applyNumberFormat="1" applyFont="1" applyBorder="1" applyAlignment="1">
      <alignment/>
    </xf>
    <xf numFmtId="2" fontId="8" fillId="34" borderId="43" xfId="0" applyNumberFormat="1" applyFont="1" applyFill="1" applyBorder="1" applyAlignment="1">
      <alignment horizontal="right"/>
    </xf>
    <xf numFmtId="0" fontId="4" fillId="0" borderId="44" xfId="0" applyFont="1" applyBorder="1" applyAlignment="1" applyProtection="1">
      <alignment/>
      <protection locked="0"/>
    </xf>
    <xf numFmtId="0" fontId="8" fillId="34" borderId="26" xfId="0" applyFont="1" applyFill="1" applyBorder="1" applyAlignment="1" applyProtection="1">
      <alignment/>
      <protection locked="0"/>
    </xf>
    <xf numFmtId="166" fontId="6" fillId="0" borderId="45" xfId="0" applyNumberFormat="1" applyFont="1" applyBorder="1" applyAlignment="1">
      <alignment/>
    </xf>
    <xf numFmtId="167" fontId="1" fillId="34" borderId="45" xfId="0" applyNumberFormat="1" applyFont="1" applyFill="1" applyBorder="1" applyAlignment="1">
      <alignment horizontal="right"/>
    </xf>
    <xf numFmtId="1" fontId="6" fillId="0" borderId="44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167" fontId="1" fillId="34" borderId="48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67" fontId="0" fillId="0" borderId="13" xfId="0" applyNumberFormat="1" applyBorder="1" applyAlignment="1">
      <alignment/>
    </xf>
    <xf numFmtId="0" fontId="4" fillId="35" borderId="4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" fillId="35" borderId="13" xfId="0" applyFont="1" applyFill="1" applyBorder="1" applyAlignment="1">
      <alignment horizontal="right"/>
    </xf>
    <xf numFmtId="1" fontId="6" fillId="35" borderId="13" xfId="0" applyNumberFormat="1" applyFont="1" applyFill="1" applyBorder="1" applyAlignment="1">
      <alignment horizontal="right"/>
    </xf>
    <xf numFmtId="2" fontId="8" fillId="34" borderId="50" xfId="0" applyNumberFormat="1" applyFont="1" applyFill="1" applyBorder="1" applyAlignment="1">
      <alignment horizontal="right"/>
    </xf>
    <xf numFmtId="0" fontId="4" fillId="0" borderId="51" xfId="0" applyFont="1" applyBorder="1" applyAlignment="1">
      <alignment/>
    </xf>
    <xf numFmtId="0" fontId="4" fillId="0" borderId="42" xfId="0" applyFont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 locked="0"/>
    </xf>
    <xf numFmtId="1" fontId="6" fillId="0" borderId="42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52" xfId="0" applyFont="1" applyBorder="1" applyAlignment="1">
      <alignment/>
    </xf>
    <xf numFmtId="2" fontId="8" fillId="34" borderId="53" xfId="0" applyNumberFormat="1" applyFont="1" applyFill="1" applyBorder="1" applyAlignment="1">
      <alignment horizontal="right"/>
    </xf>
    <xf numFmtId="0" fontId="0" fillId="0" borderId="47" xfId="0" applyBorder="1" applyAlignment="1">
      <alignment/>
    </xf>
    <xf numFmtId="2" fontId="8" fillId="0" borderId="0" xfId="0" applyNumberFormat="1" applyFont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4" fontId="6" fillId="0" borderId="51" xfId="0" applyNumberFormat="1" applyFont="1" applyBorder="1" applyAlignment="1" quotePrefix="1">
      <alignment/>
    </xf>
    <xf numFmtId="1" fontId="6" fillId="0" borderId="51" xfId="0" applyNumberFormat="1" applyFont="1" applyBorder="1" applyAlignment="1" quotePrefix="1">
      <alignment/>
    </xf>
    <xf numFmtId="1" fontId="7" fillId="0" borderId="51" xfId="0" applyNumberFormat="1" applyFont="1" applyBorder="1" applyAlignment="1" quotePrefix="1">
      <alignment/>
    </xf>
    <xf numFmtId="0" fontId="0" fillId="0" borderId="56" xfId="0" applyBorder="1" applyAlignment="1">
      <alignment/>
    </xf>
    <xf numFmtId="14" fontId="6" fillId="0" borderId="15" xfId="0" applyNumberFormat="1" applyFont="1" applyBorder="1" applyAlignment="1" quotePrefix="1">
      <alignment/>
    </xf>
    <xf numFmtId="1" fontId="6" fillId="0" borderId="15" xfId="0" applyNumberFormat="1" applyFont="1" applyBorder="1" applyAlignment="1" quotePrefix="1">
      <alignment/>
    </xf>
    <xf numFmtId="1" fontId="7" fillId="0" borderId="15" xfId="0" applyNumberFormat="1" applyFont="1" applyBorder="1" applyAlignment="1" quotePrefix="1">
      <alignment/>
    </xf>
    <xf numFmtId="0" fontId="0" fillId="0" borderId="57" xfId="0" applyBorder="1" applyAlignment="1">
      <alignment/>
    </xf>
    <xf numFmtId="14" fontId="6" fillId="0" borderId="44" xfId="0" applyNumberFormat="1" applyFont="1" applyBorder="1" applyAlignment="1" quotePrefix="1">
      <alignment/>
    </xf>
    <xf numFmtId="1" fontId="6" fillId="0" borderId="44" xfId="0" applyNumberFormat="1" applyFont="1" applyBorder="1" applyAlignment="1" quotePrefix="1">
      <alignment/>
    </xf>
    <xf numFmtId="1" fontId="7" fillId="0" borderId="44" xfId="0" applyNumberFormat="1" applyFont="1" applyBorder="1" applyAlignment="1" quotePrefix="1">
      <alignment/>
    </xf>
    <xf numFmtId="0" fontId="0" fillId="0" borderId="58" xfId="0" applyBorder="1" applyAlignment="1">
      <alignment/>
    </xf>
    <xf numFmtId="1" fontId="7" fillId="0" borderId="59" xfId="0" applyNumberFormat="1" applyFont="1" applyBorder="1" applyAlignment="1" quotePrefix="1">
      <alignment/>
    </xf>
    <xf numFmtId="1" fontId="7" fillId="0" borderId="39" xfId="0" applyNumberFormat="1" applyFont="1" applyBorder="1" applyAlignment="1" quotePrefix="1">
      <alignment/>
    </xf>
    <xf numFmtId="1" fontId="7" fillId="0" borderId="46" xfId="0" applyNumberFormat="1" applyFont="1" applyBorder="1" applyAlignment="1" quotePrefix="1">
      <alignment/>
    </xf>
    <xf numFmtId="0" fontId="4" fillId="0" borderId="5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6" fillId="0" borderId="51" xfId="0" applyNumberFormat="1" applyFont="1" applyBorder="1" applyAlignment="1" quotePrefix="1">
      <alignment/>
    </xf>
    <xf numFmtId="2" fontId="5" fillId="0" borderId="51" xfId="0" applyNumberFormat="1" applyFont="1" applyBorder="1" applyAlignment="1" quotePrefix="1">
      <alignment/>
    </xf>
    <xf numFmtId="1" fontId="5" fillId="0" borderId="24" xfId="0" applyNumberFormat="1" applyFont="1" applyBorder="1" applyAlignment="1" quotePrefix="1">
      <alignment/>
    </xf>
    <xf numFmtId="164" fontId="6" fillId="0" borderId="60" xfId="0" applyNumberFormat="1" applyFont="1" applyBorder="1" applyAlignment="1">
      <alignment/>
    </xf>
    <xf numFmtId="167" fontId="5" fillId="0" borderId="61" xfId="0" applyNumberFormat="1" applyFont="1" applyBorder="1" applyAlignment="1" quotePrefix="1">
      <alignment horizontal="left"/>
    </xf>
    <xf numFmtId="1" fontId="5" fillId="0" borderId="51" xfId="0" applyNumberFormat="1" applyFont="1" applyBorder="1" applyAlignment="1" quotePrefix="1">
      <alignment/>
    </xf>
    <xf numFmtId="2" fontId="5" fillId="0" borderId="59" xfId="0" applyNumberFormat="1" applyFont="1" applyBorder="1" applyAlignment="1" quotePrefix="1">
      <alignment/>
    </xf>
    <xf numFmtId="49" fontId="6" fillId="0" borderId="15" xfId="0" applyNumberFormat="1" applyFont="1" applyBorder="1" applyAlignment="1" quotePrefix="1">
      <alignment/>
    </xf>
    <xf numFmtId="2" fontId="5" fillId="0" borderId="15" xfId="0" applyNumberFormat="1" applyFont="1" applyBorder="1" applyAlignment="1" quotePrefix="1">
      <alignment/>
    </xf>
    <xf numFmtId="1" fontId="5" fillId="0" borderId="25" xfId="0" applyNumberFormat="1" applyFont="1" applyBorder="1" applyAlignment="1" quotePrefix="1">
      <alignment/>
    </xf>
    <xf numFmtId="164" fontId="6" fillId="0" borderId="16" xfId="0" applyNumberFormat="1" applyFont="1" applyBorder="1" applyAlignment="1">
      <alignment/>
    </xf>
    <xf numFmtId="167" fontId="5" fillId="0" borderId="62" xfId="0" applyNumberFormat="1" applyFont="1" applyBorder="1" applyAlignment="1" quotePrefix="1">
      <alignment horizontal="left"/>
    </xf>
    <xf numFmtId="1" fontId="5" fillId="0" borderId="15" xfId="0" applyNumberFormat="1" applyFont="1" applyBorder="1" applyAlignment="1" quotePrefix="1">
      <alignment/>
    </xf>
    <xf numFmtId="2" fontId="5" fillId="0" borderId="39" xfId="0" applyNumberFormat="1" applyFont="1" applyBorder="1" applyAlignment="1" quotePrefix="1">
      <alignment/>
    </xf>
    <xf numFmtId="1" fontId="6" fillId="0" borderId="15" xfId="0" applyNumberFormat="1" applyFont="1" applyBorder="1" applyAlignment="1" quotePrefix="1">
      <alignment horizontal="left"/>
    </xf>
    <xf numFmtId="1" fontId="6" fillId="0" borderId="44" xfId="0" applyNumberFormat="1" applyFont="1" applyBorder="1" applyAlignment="1" quotePrefix="1">
      <alignment horizontal="left"/>
    </xf>
    <xf numFmtId="2" fontId="5" fillId="0" borderId="44" xfId="0" applyNumberFormat="1" applyFont="1" applyBorder="1" applyAlignment="1" quotePrefix="1">
      <alignment/>
    </xf>
    <xf numFmtId="1" fontId="5" fillId="0" borderId="26" xfId="0" applyNumberFormat="1" applyFont="1" applyBorder="1" applyAlignment="1" quotePrefix="1">
      <alignment/>
    </xf>
    <xf numFmtId="164" fontId="6" fillId="0" borderId="45" xfId="0" applyNumberFormat="1" applyFont="1" applyBorder="1" applyAlignment="1">
      <alignment/>
    </xf>
    <xf numFmtId="167" fontId="5" fillId="0" borderId="48" xfId="0" applyNumberFormat="1" applyFont="1" applyBorder="1" applyAlignment="1" quotePrefix="1">
      <alignment horizontal="left"/>
    </xf>
    <xf numFmtId="1" fontId="5" fillId="0" borderId="44" xfId="0" applyNumberFormat="1" applyFont="1" applyBorder="1" applyAlignment="1" quotePrefix="1">
      <alignment/>
    </xf>
    <xf numFmtId="2" fontId="5" fillId="0" borderId="46" xfId="0" applyNumberFormat="1" applyFont="1" applyBorder="1" applyAlignment="1" quotePrefix="1">
      <alignment/>
    </xf>
    <xf numFmtId="49" fontId="6" fillId="0" borderId="0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/>
    </xf>
    <xf numFmtId="2" fontId="0" fillId="0" borderId="51" xfId="0" applyNumberFormat="1" applyBorder="1" applyAlignment="1">
      <alignment horizontal="right"/>
    </xf>
    <xf numFmtId="1" fontId="0" fillId="0" borderId="59" xfId="0" applyNumberFormat="1" applyBorder="1" applyAlignment="1">
      <alignment/>
    </xf>
    <xf numFmtId="0" fontId="0" fillId="0" borderId="53" xfId="0" applyBorder="1" applyAlignment="1">
      <alignment horizontal="center"/>
    </xf>
    <xf numFmtId="1" fontId="0" fillId="0" borderId="39" xfId="0" applyNumberFormat="1" applyBorder="1" applyAlignment="1">
      <alignment/>
    </xf>
    <xf numFmtId="2" fontId="0" fillId="0" borderId="44" xfId="0" applyNumberFormat="1" applyBorder="1" applyAlignment="1">
      <alignment horizontal="right"/>
    </xf>
    <xf numFmtId="1" fontId="0" fillId="0" borderId="46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33" borderId="42" xfId="0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64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7" fillId="36" borderId="51" xfId="47" applyNumberFormat="1" applyFont="1" applyFill="1" applyBorder="1" applyProtection="1">
      <alignment/>
      <protection locked="0"/>
    </xf>
    <xf numFmtId="0" fontId="17" fillId="36" borderId="15" xfId="47" applyFont="1" applyFill="1" applyBorder="1" applyProtection="1">
      <alignment/>
      <protection locked="0"/>
    </xf>
    <xf numFmtId="0" fontId="17" fillId="36" borderId="59" xfId="47" applyFont="1" applyFill="1" applyBorder="1" applyAlignment="1" applyProtection="1">
      <alignment horizontal="center"/>
      <protection locked="0"/>
    </xf>
    <xf numFmtId="0" fontId="17" fillId="36" borderId="39" xfId="47" applyFont="1" applyFill="1" applyBorder="1" applyAlignment="1" applyProtection="1">
      <alignment horizontal="center"/>
      <protection locked="0"/>
    </xf>
    <xf numFmtId="0" fontId="0" fillId="37" borderId="3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42" xfId="0" applyFill="1" applyBorder="1" applyAlignment="1">
      <alignment/>
    </xf>
    <xf numFmtId="2" fontId="1" fillId="34" borderId="50" xfId="0" applyNumberFormat="1" applyFont="1" applyFill="1" applyBorder="1" applyAlignment="1">
      <alignment horizontal="right"/>
    </xf>
    <xf numFmtId="2" fontId="1" fillId="34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49" fontId="6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7" fillId="38" borderId="65" xfId="47" applyFont="1" applyFill="1" applyBorder="1" applyAlignment="1">
      <alignment horizontal="left"/>
      <protection/>
    </xf>
    <xf numFmtId="0" fontId="17" fillId="38" borderId="66" xfId="47" applyFont="1" applyFill="1" applyBorder="1" applyAlignment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gram stž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37" t="s">
        <v>27</v>
      </c>
    </row>
    <row r="2" ht="12">
      <c r="A2" t="s">
        <v>28</v>
      </c>
    </row>
    <row r="3" spans="1:6" ht="12.75">
      <c r="A3" t="s">
        <v>29</v>
      </c>
      <c r="E3" s="8"/>
      <c r="F3" s="28" t="s">
        <v>30</v>
      </c>
    </row>
    <row r="4" spans="1:8" ht="12">
      <c r="A4" t="s">
        <v>31</v>
      </c>
      <c r="H4" s="38"/>
    </row>
    <row r="5" ht="12">
      <c r="A5" t="s">
        <v>32</v>
      </c>
    </row>
    <row r="6" ht="12">
      <c r="A6" t="s">
        <v>33</v>
      </c>
    </row>
    <row r="7" ht="12.75">
      <c r="A7" t="s">
        <v>34</v>
      </c>
    </row>
    <row r="8" ht="12.75">
      <c r="A8" t="s">
        <v>35</v>
      </c>
    </row>
    <row r="9" spans="1:5" ht="12.75">
      <c r="A9" s="39" t="s">
        <v>36</v>
      </c>
      <c r="E9" s="38"/>
    </row>
    <row r="10" ht="12">
      <c r="A10" t="s">
        <v>37</v>
      </c>
    </row>
    <row r="11" ht="12">
      <c r="A11" t="s">
        <v>38</v>
      </c>
    </row>
    <row r="12" ht="12">
      <c r="A12" t="s">
        <v>39</v>
      </c>
    </row>
    <row r="13" ht="12.75">
      <c r="A13" t="s">
        <v>40</v>
      </c>
    </row>
    <row r="14" ht="12">
      <c r="A14" t="s">
        <v>41</v>
      </c>
    </row>
    <row r="15" ht="12.75">
      <c r="A15" s="34" t="s">
        <v>42</v>
      </c>
    </row>
    <row r="16" ht="12">
      <c r="A16" s="40" t="s">
        <v>43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V86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7" max="7" width="0" style="0" hidden="1" customWidth="1"/>
    <col min="8" max="8" width="6.28125" style="0" customWidth="1"/>
    <col min="9" max="9" width="6.8515625" style="0" customWidth="1"/>
    <col min="10" max="10" width="2.7109375" style="0" customWidth="1"/>
    <col min="11" max="11" width="1.28515625" style="0" customWidth="1"/>
    <col min="12" max="12" width="5.7109375" style="0" customWidth="1"/>
    <col min="13" max="13" width="6.8515625" style="0" customWidth="1"/>
    <col min="14" max="14" width="7.28125" style="0" customWidth="1"/>
    <col min="15" max="16" width="7.421875" style="0" customWidth="1"/>
    <col min="17" max="17" width="7.140625" style="0" customWidth="1"/>
    <col min="18" max="18" width="7.28125" style="0" customWidth="1"/>
    <col min="19" max="19" width="7.140625" style="0" customWidth="1"/>
    <col min="23" max="23" width="11.421875" style="0" bestFit="1" customWidth="1"/>
    <col min="24" max="24" width="11.28125" style="0" customWidth="1"/>
  </cols>
  <sheetData>
    <row r="1" spans="1:21" ht="15">
      <c r="A1" s="1"/>
      <c r="B1" s="2" t="s">
        <v>0</v>
      </c>
      <c r="C1" s="3" t="s">
        <v>102</v>
      </c>
      <c r="D1" s="3"/>
      <c r="E1" s="3"/>
      <c r="F1" s="2"/>
      <c r="G1" s="2"/>
      <c r="H1" s="57"/>
      <c r="I1" s="1"/>
      <c r="J1" s="56"/>
      <c r="K1" s="6"/>
      <c r="L1" s="6"/>
      <c r="M1" s="6"/>
      <c r="N1" s="6"/>
      <c r="O1" s="6"/>
      <c r="P1" s="6"/>
      <c r="Q1" s="6"/>
      <c r="R1" s="36"/>
      <c r="S1" s="36"/>
      <c r="T1" s="36"/>
      <c r="U1" s="36"/>
    </row>
    <row r="2" spans="1:21" ht="4.5" customHeight="1" thickBot="1">
      <c r="A2" s="1"/>
      <c r="B2" s="2"/>
      <c r="C2" s="3"/>
      <c r="D2" s="3"/>
      <c r="E2" s="3"/>
      <c r="F2" s="1"/>
      <c r="G2" s="1"/>
      <c r="H2" s="58"/>
      <c r="I2" s="59"/>
      <c r="J2" s="60"/>
      <c r="K2" s="61"/>
      <c r="L2" s="61"/>
      <c r="M2" s="60"/>
      <c r="N2" s="60"/>
      <c r="O2" s="6"/>
      <c r="P2" s="6"/>
      <c r="Q2" s="6"/>
      <c r="R2" s="6"/>
      <c r="S2" s="6"/>
      <c r="T2" s="6"/>
      <c r="U2" s="35"/>
    </row>
    <row r="3" spans="1:21" ht="13.5" thickBot="1">
      <c r="A3" s="210" t="s">
        <v>1</v>
      </c>
      <c r="B3" s="211" t="s">
        <v>2</v>
      </c>
      <c r="C3" s="62" t="s">
        <v>3</v>
      </c>
      <c r="D3" s="63" t="s">
        <v>4</v>
      </c>
      <c r="E3" s="64" t="s">
        <v>5</v>
      </c>
      <c r="F3" s="65" t="s">
        <v>6</v>
      </c>
      <c r="G3" s="65"/>
      <c r="H3" s="66" t="s">
        <v>7</v>
      </c>
      <c r="I3" s="67" t="s">
        <v>8</v>
      </c>
      <c r="J3" s="230" t="s">
        <v>9</v>
      </c>
      <c r="K3" s="231"/>
      <c r="L3" s="231"/>
      <c r="M3" s="69" t="s">
        <v>8</v>
      </c>
      <c r="N3" s="68" t="s">
        <v>10</v>
      </c>
      <c r="O3" s="70" t="s">
        <v>8</v>
      </c>
      <c r="P3" s="68" t="s">
        <v>11</v>
      </c>
      <c r="Q3" s="69" t="s">
        <v>8</v>
      </c>
      <c r="R3" s="68" t="s">
        <v>12</v>
      </c>
      <c r="S3" s="71" t="s">
        <v>8</v>
      </c>
      <c r="T3" s="28"/>
      <c r="U3" s="19" t="s">
        <v>25</v>
      </c>
    </row>
    <row r="4" spans="1:19" ht="13.5" thickBot="1">
      <c r="A4" s="212">
        <v>1</v>
      </c>
      <c r="B4" s="213">
        <v>1</v>
      </c>
      <c r="C4" s="232" t="s">
        <v>108</v>
      </c>
      <c r="D4" s="232"/>
      <c r="E4" s="5"/>
      <c r="F4" s="33">
        <f>SUM(F5:F9)-MIN(F5:F9)</f>
        <v>5693</v>
      </c>
      <c r="G4" s="73">
        <f>F4</f>
        <v>5693</v>
      </c>
      <c r="H4" s="74"/>
      <c r="I4" s="75"/>
      <c r="J4" s="76"/>
      <c r="K4" s="76"/>
      <c r="L4" s="77"/>
      <c r="M4" s="78"/>
      <c r="N4" s="79"/>
      <c r="O4" s="80"/>
      <c r="P4" s="79"/>
      <c r="Q4" s="80"/>
      <c r="R4" s="81"/>
      <c r="S4" s="82"/>
    </row>
    <row r="5" spans="1:22" ht="13.5" thickBot="1">
      <c r="A5" s="214"/>
      <c r="B5" s="6"/>
      <c r="C5" s="219" t="s">
        <v>103</v>
      </c>
      <c r="D5" s="223">
        <v>2009</v>
      </c>
      <c r="E5" s="19"/>
      <c r="F5" s="29">
        <f>I5+M5+O5+Q5+S5</f>
        <v>1462</v>
      </c>
      <c r="G5" s="84">
        <f>F4</f>
        <v>5693</v>
      </c>
      <c r="H5" s="46">
        <v>8.8</v>
      </c>
      <c r="I5" s="85">
        <f>IF(AND(H5&gt;6.8,H5&lt;12.8),IF($B$4=1,ROUNDDOWN(46.0849*(12.76-H5)^1.81,0),ROUNDDOWN(46.0849*(13-H5)^1.81,)),0)</f>
        <v>556</v>
      </c>
      <c r="J5" s="86">
        <v>2</v>
      </c>
      <c r="K5" s="87" t="s">
        <v>24</v>
      </c>
      <c r="L5" s="88">
        <v>16</v>
      </c>
      <c r="M5" s="89">
        <f>V5</f>
        <v>299</v>
      </c>
      <c r="N5" s="51">
        <v>120</v>
      </c>
      <c r="O5" s="90">
        <f>IF(AND(N5&gt;75),ROUNDDOWN(1.84523*(N5-75)^1.348,0),0)</f>
        <v>312</v>
      </c>
      <c r="P5" s="51"/>
      <c r="Q5" s="90">
        <f>IF(AND(P5&gt;210),ROUNDDOWN(0.188807*(P5-210)^1.41,0),0)</f>
        <v>0</v>
      </c>
      <c r="R5" s="55">
        <v>35.02</v>
      </c>
      <c r="S5" s="91">
        <f>IF(AND(R5&gt;7.95),ROUNDDOWN(7.86*(R5-7.95)^1.1,0),0)</f>
        <v>295</v>
      </c>
      <c r="U5" s="20">
        <f>J5*60+L5</f>
        <v>136</v>
      </c>
      <c r="V5" s="21">
        <f>IF(U5&gt;0,(INT(POWER(185-U5,1.88)*0.19889)),0)</f>
        <v>299</v>
      </c>
    </row>
    <row r="6" spans="1:22" ht="13.5" thickBot="1">
      <c r="A6" s="215"/>
      <c r="B6" s="6"/>
      <c r="C6" s="220" t="s">
        <v>104</v>
      </c>
      <c r="D6" s="224">
        <v>2009</v>
      </c>
      <c r="E6" s="19"/>
      <c r="F6" s="30">
        <f>I6+M6+O6+Q6+S6</f>
        <v>1139</v>
      </c>
      <c r="G6" s="94">
        <f>F4</f>
        <v>5693</v>
      </c>
      <c r="H6" s="46">
        <v>8.9</v>
      </c>
      <c r="I6" s="95">
        <f>IF(AND(H6&gt;6.8,H6&lt;12.8),IF($B$4=1,ROUNDDOWN(46.0849*(12.76-H6)^1.81,0),ROUNDDOWN(46.0849*(13-H6)^1.81,)),0)</f>
        <v>531</v>
      </c>
      <c r="J6" s="96">
        <v>0</v>
      </c>
      <c r="K6" s="25" t="s">
        <v>24</v>
      </c>
      <c r="L6" s="41">
        <v>0</v>
      </c>
      <c r="M6" s="97">
        <f>V6</f>
        <v>0</v>
      </c>
      <c r="N6" s="49">
        <v>130</v>
      </c>
      <c r="O6" s="98">
        <f>IF(AND(N6&gt;75),ROUNDDOWN(1.84523*(N6-75)^1.348,0),0)</f>
        <v>409</v>
      </c>
      <c r="P6" s="49"/>
      <c r="Q6" s="98">
        <f>IF(AND(P6&gt;210),ROUNDDOWN(0.188807*(P6-210)^1.41,0),0)</f>
        <v>0</v>
      </c>
      <c r="R6" s="53">
        <v>26.9</v>
      </c>
      <c r="S6" s="99">
        <f>IF(AND(R6&gt;7.95),ROUNDDOWN(7.86*(R6-7.95)^1.1,0),0)</f>
        <v>199</v>
      </c>
      <c r="U6" s="20">
        <f>J6*60+L6</f>
        <v>0</v>
      </c>
      <c r="V6" s="21">
        <f aca="true" t="shared" si="0" ref="V6:V69">IF(U6&gt;0,(INT(POWER(185-U6,1.88)*0.19889)),0)</f>
        <v>0</v>
      </c>
    </row>
    <row r="7" spans="1:22" ht="13.5" thickBot="1">
      <c r="A7" s="215"/>
      <c r="B7" s="6"/>
      <c r="C7" s="220" t="s">
        <v>105</v>
      </c>
      <c r="D7" s="224">
        <v>2010</v>
      </c>
      <c r="E7" s="19"/>
      <c r="F7" s="30">
        <f>I7+M7+O7+Q7+S7</f>
        <v>1267</v>
      </c>
      <c r="G7" s="94">
        <f>F4</f>
        <v>5693</v>
      </c>
      <c r="H7" s="46">
        <v>9.1</v>
      </c>
      <c r="I7" s="100">
        <f>IF(AND(H7&gt;6.8,H7&lt;12.8),IF($B$4=1,ROUNDDOWN(46.0849*(12.76-H7)^1.81,0),ROUNDDOWN(46.0849*(13-H7)^1.81,)),0)</f>
        <v>482</v>
      </c>
      <c r="J7" s="101">
        <v>2</v>
      </c>
      <c r="K7" s="17" t="s">
        <v>24</v>
      </c>
      <c r="L7" s="42">
        <v>28</v>
      </c>
      <c r="M7" s="102">
        <f>V7</f>
        <v>176</v>
      </c>
      <c r="N7" s="49"/>
      <c r="O7" s="103">
        <f>IF(AND(N7&gt;75),ROUNDDOWN(1.84523*(N7-75)^1.348,0),0)</f>
        <v>0</v>
      </c>
      <c r="P7" s="49">
        <v>419</v>
      </c>
      <c r="Q7" s="103">
        <f>IF(AND(P7&gt;210),ROUNDDOWN(0.188807*(P7-210)^1.41,0),0)</f>
        <v>352</v>
      </c>
      <c r="R7" s="53">
        <v>31.81</v>
      </c>
      <c r="S7" s="104">
        <f>IF(AND(R7&gt;7.95),ROUNDDOWN(7.86*(R7-7.95)^1.1,0),0)</f>
        <v>257</v>
      </c>
      <c r="U7" s="20">
        <f>J7*60+L7</f>
        <v>148</v>
      </c>
      <c r="V7" s="21">
        <f t="shared" si="0"/>
        <v>176</v>
      </c>
    </row>
    <row r="8" spans="1:22" ht="13.5" thickBot="1">
      <c r="A8" s="215"/>
      <c r="B8" s="6"/>
      <c r="C8" s="220" t="s">
        <v>106</v>
      </c>
      <c r="D8" s="224">
        <v>2010</v>
      </c>
      <c r="E8" s="19"/>
      <c r="F8" s="30">
        <f>I8+M8+O8+Q8+S8</f>
        <v>1297</v>
      </c>
      <c r="G8" s="94">
        <f>F4</f>
        <v>5693</v>
      </c>
      <c r="H8" s="46">
        <v>9.3</v>
      </c>
      <c r="I8" s="95">
        <f>IF(AND(H8&gt;6.8,H8&lt;12.8),IF($B$4=1,ROUNDDOWN(46.0849*(12.76-H8)^1.81,0),ROUNDDOWN(46.0849*(13-H8)^1.81,)),0)</f>
        <v>435</v>
      </c>
      <c r="J8" s="96">
        <v>2</v>
      </c>
      <c r="K8" s="25" t="s">
        <v>24</v>
      </c>
      <c r="L8" s="41">
        <v>9</v>
      </c>
      <c r="M8" s="97">
        <f>V8</f>
        <v>384</v>
      </c>
      <c r="N8" s="49"/>
      <c r="O8" s="98">
        <f>IF(AND(N8&gt;75),ROUNDDOWN(1.84523*(N8-75)^1.348,0),0)</f>
        <v>0</v>
      </c>
      <c r="P8" s="49">
        <v>346</v>
      </c>
      <c r="Q8" s="98">
        <f>IF(AND(P8&gt;210),ROUNDDOWN(0.188807*(P8-210)^1.41,0),0)</f>
        <v>192</v>
      </c>
      <c r="R8" s="53">
        <v>34.23</v>
      </c>
      <c r="S8" s="99">
        <f>IF(AND(R8&gt;7.95),ROUNDDOWN(7.86*(R8-7.95)^1.1,0),0)</f>
        <v>286</v>
      </c>
      <c r="U8" s="20">
        <f>J8*60+L8</f>
        <v>129</v>
      </c>
      <c r="V8" s="21">
        <f t="shared" si="0"/>
        <v>384</v>
      </c>
    </row>
    <row r="9" spans="1:22" ht="13.5" thickBot="1">
      <c r="A9" s="216"/>
      <c r="B9" s="9"/>
      <c r="C9" s="220" t="s">
        <v>107</v>
      </c>
      <c r="D9" s="225">
        <v>2011</v>
      </c>
      <c r="E9" s="11"/>
      <c r="F9" s="31">
        <f>I9+M9+O9+Q9+S9</f>
        <v>1667</v>
      </c>
      <c r="G9" s="106">
        <f>F4</f>
        <v>5693</v>
      </c>
      <c r="H9" s="107">
        <v>8.9</v>
      </c>
      <c r="I9" s="108">
        <f>IF(AND(H9&gt;6.8,H9&lt;12.8),IF($B$4=1,ROUNDDOWN(46.0849*(12.76-H9)^1.81,0),ROUNDDOWN(46.0849*(13-H9)^1.81,)),0)</f>
        <v>531</v>
      </c>
      <c r="J9" s="109">
        <v>2</v>
      </c>
      <c r="K9" s="110" t="s">
        <v>24</v>
      </c>
      <c r="L9" s="111">
        <v>2</v>
      </c>
      <c r="M9" s="112">
        <f>V9</f>
        <v>480</v>
      </c>
      <c r="N9" s="50"/>
      <c r="O9" s="113">
        <f>IF(AND(N9&gt;75),ROUNDDOWN(1.84523*(N9-75)^1.348,0),0)</f>
        <v>0</v>
      </c>
      <c r="P9" s="50">
        <v>390</v>
      </c>
      <c r="Q9" s="113">
        <f>IF(AND(P9&gt;210),ROUNDDOWN(0.188807*(P9-210)^1.41,0),0)</f>
        <v>285</v>
      </c>
      <c r="R9" s="54">
        <v>41.25</v>
      </c>
      <c r="S9" s="114">
        <f>IF(AND(R9&gt;7.95),ROUNDDOWN(7.86*(R9-7.95)^1.1,0),0)</f>
        <v>371</v>
      </c>
      <c r="U9" s="20">
        <f>J9*60+L9</f>
        <v>122</v>
      </c>
      <c r="V9" s="21">
        <f t="shared" si="0"/>
        <v>480</v>
      </c>
    </row>
    <row r="10" spans="1:22" ht="7.5" customHeight="1" thickBot="1">
      <c r="A10" s="217"/>
      <c r="B10" s="19"/>
      <c r="C10" s="19"/>
      <c r="D10" s="19"/>
      <c r="E10" s="19"/>
      <c r="F10" s="115"/>
      <c r="G10" s="116">
        <f>F4</f>
        <v>5693</v>
      </c>
      <c r="H10" s="117"/>
      <c r="I10" s="118"/>
      <c r="J10" s="19"/>
      <c r="K10" s="19"/>
      <c r="L10" s="18"/>
      <c r="M10" s="118"/>
      <c r="N10" s="19"/>
      <c r="O10" s="118"/>
      <c r="P10" s="19"/>
      <c r="Q10" s="118"/>
      <c r="R10" s="19"/>
      <c r="S10" s="119"/>
      <c r="V10" s="21">
        <f t="shared" si="0"/>
        <v>0</v>
      </c>
    </row>
    <row r="11" spans="1:22" ht="13.5" thickBot="1">
      <c r="A11" s="218">
        <v>2</v>
      </c>
      <c r="B11" s="27">
        <f>$B$4</f>
        <v>1</v>
      </c>
      <c r="C11" s="233" t="s">
        <v>109</v>
      </c>
      <c r="D11" s="232"/>
      <c r="E11" s="5"/>
      <c r="F11" s="33">
        <f>SUM(F12:F16)-MIN(F12:F16)</f>
        <v>7038</v>
      </c>
      <c r="G11" s="73">
        <f>F11</f>
        <v>7038</v>
      </c>
      <c r="H11" s="74"/>
      <c r="I11" s="75"/>
      <c r="J11" s="76"/>
      <c r="K11" s="76"/>
      <c r="L11" s="77"/>
      <c r="M11" s="78"/>
      <c r="N11" s="79"/>
      <c r="O11" s="80"/>
      <c r="P11" s="79"/>
      <c r="Q11" s="80"/>
      <c r="R11" s="81"/>
      <c r="S11" s="82"/>
      <c r="V11" s="21">
        <f t="shared" si="0"/>
        <v>0</v>
      </c>
    </row>
    <row r="12" spans="1:22" ht="13.5" thickBot="1">
      <c r="A12" s="214"/>
      <c r="B12" s="6"/>
      <c r="C12" s="219" t="s">
        <v>123</v>
      </c>
      <c r="D12" s="223">
        <v>2009</v>
      </c>
      <c r="E12" s="19"/>
      <c r="F12" s="29">
        <f>I12+M12+O12+Q12+S12</f>
        <v>1804</v>
      </c>
      <c r="G12" s="84">
        <f>F11</f>
        <v>7038</v>
      </c>
      <c r="H12" s="46">
        <v>8.3</v>
      </c>
      <c r="I12" s="85">
        <f>IF(AND(H12&gt;6.8,H12&lt;12.8),IF($B$4=1,ROUNDDOWN(46.0849*(12.76-H12)^1.81,0),ROUNDDOWN(46.0849*(13-H12)^1.81,)),0)</f>
        <v>690</v>
      </c>
      <c r="J12" s="86">
        <v>1</v>
      </c>
      <c r="K12" s="87" t="s">
        <v>24</v>
      </c>
      <c r="L12" s="88">
        <v>55</v>
      </c>
      <c r="M12" s="89">
        <f>V12</f>
        <v>585</v>
      </c>
      <c r="N12" s="48">
        <v>0</v>
      </c>
      <c r="O12" s="90">
        <f>IF(AND(N12&gt;75),ROUNDDOWN(1.84523*(N12-75)^1.348,0),0)</f>
        <v>0</v>
      </c>
      <c r="P12" s="48">
        <v>429</v>
      </c>
      <c r="Q12" s="103">
        <f>IF(AND(P12&gt;210),ROUNDDOWN(0.188807*(P12-210)^1.41,0),0)</f>
        <v>376</v>
      </c>
      <c r="R12" s="52">
        <v>22.84</v>
      </c>
      <c r="S12" s="91">
        <f>IF(AND(R12&gt;7.95),ROUNDDOWN(7.86*(R12-7.95)^1.1,0),0)</f>
        <v>153</v>
      </c>
      <c r="U12" s="20">
        <f>J12*60+L12</f>
        <v>115</v>
      </c>
      <c r="V12" s="21">
        <f t="shared" si="0"/>
        <v>585</v>
      </c>
    </row>
    <row r="13" spans="1:22" ht="13.5" thickBot="1">
      <c r="A13" s="215"/>
      <c r="B13" s="6"/>
      <c r="C13" s="220" t="s">
        <v>124</v>
      </c>
      <c r="D13" s="224">
        <v>2009</v>
      </c>
      <c r="E13" s="19"/>
      <c r="F13" s="30">
        <f>I13+M13+O13+Q13+S13</f>
        <v>1911</v>
      </c>
      <c r="G13" s="94">
        <f>F11</f>
        <v>7038</v>
      </c>
      <c r="H13" s="46">
        <v>8.8</v>
      </c>
      <c r="I13" s="95">
        <f>IF(AND(H13&gt;6.8,H13&lt;12.8),IF($B$4=1,ROUNDDOWN(46.0849*(12.76-H13)^1.81,0),ROUNDDOWN(46.0849*(13-H13)^1.81,)),0)</f>
        <v>556</v>
      </c>
      <c r="J13" s="96">
        <v>1</v>
      </c>
      <c r="K13" s="25" t="s">
        <v>24</v>
      </c>
      <c r="L13" s="41">
        <v>56</v>
      </c>
      <c r="M13" s="97">
        <f>V13</f>
        <v>569</v>
      </c>
      <c r="N13" s="49">
        <v>145</v>
      </c>
      <c r="O13" s="98">
        <f>IF(AND(N13&gt;75),ROUNDDOWN(1.84523*(N13-75)^1.348,0),0)</f>
        <v>566</v>
      </c>
      <c r="P13" s="49">
        <v>0</v>
      </c>
      <c r="Q13" s="98">
        <f>IF(AND(P13&gt;210),ROUNDDOWN(0.188807*(P13-210)^1.41,0),0)</f>
        <v>0</v>
      </c>
      <c r="R13" s="53">
        <v>28.66</v>
      </c>
      <c r="S13" s="99">
        <f>IF(AND(R13&gt;7.95),ROUNDDOWN(7.86*(R13-7.95)^1.1,0),0)</f>
        <v>220</v>
      </c>
      <c r="U13" s="20">
        <f>J13*60+L13</f>
        <v>116</v>
      </c>
      <c r="V13" s="21">
        <f t="shared" si="0"/>
        <v>569</v>
      </c>
    </row>
    <row r="14" spans="1:22" ht="13.5" thickBot="1">
      <c r="A14" s="215"/>
      <c r="B14" s="6"/>
      <c r="C14" s="220" t="s">
        <v>125</v>
      </c>
      <c r="D14" s="224">
        <v>2010</v>
      </c>
      <c r="E14" s="19"/>
      <c r="F14" s="30">
        <f>I14+M14+O14+Q14+S14</f>
        <v>1547</v>
      </c>
      <c r="G14" s="94">
        <f>F11</f>
        <v>7038</v>
      </c>
      <c r="H14" s="46">
        <v>8.9</v>
      </c>
      <c r="I14" s="100">
        <f>IF(AND(H14&gt;6.8,H14&lt;12.8),IF($B$4=1,ROUNDDOWN(46.0849*(12.76-H14)^1.81,0),ROUNDDOWN(46.0849*(13-H14)^1.81,)),0)</f>
        <v>531</v>
      </c>
      <c r="J14" s="101">
        <v>2</v>
      </c>
      <c r="K14" s="17" t="s">
        <v>24</v>
      </c>
      <c r="L14" s="42">
        <v>5</v>
      </c>
      <c r="M14" s="102">
        <f>V14</f>
        <v>438</v>
      </c>
      <c r="N14" s="49">
        <v>0</v>
      </c>
      <c r="O14" s="103">
        <f>IF(AND(N14&gt;75),ROUNDDOWN(1.84523*(N14-75)^1.348,0),0)</f>
        <v>0</v>
      </c>
      <c r="P14" s="49">
        <v>412</v>
      </c>
      <c r="Q14" s="103">
        <f>IF(AND(P14&gt;210),ROUNDDOWN(0.188807*(P14-210)^1.41,0),0)</f>
        <v>336</v>
      </c>
      <c r="R14" s="53">
        <v>30.55</v>
      </c>
      <c r="S14" s="104">
        <f>IF(AND(R14&gt;7.95),ROUNDDOWN(7.86*(R14-7.95)^1.1,0),0)</f>
        <v>242</v>
      </c>
      <c r="U14" s="20">
        <f>J14*60+L14</f>
        <v>125</v>
      </c>
      <c r="V14" s="21">
        <f t="shared" si="0"/>
        <v>438</v>
      </c>
    </row>
    <row r="15" spans="1:22" ht="13.5" thickBot="1">
      <c r="A15" s="215"/>
      <c r="B15" s="6"/>
      <c r="C15" s="220" t="s">
        <v>126</v>
      </c>
      <c r="D15" s="224">
        <v>2010</v>
      </c>
      <c r="E15" s="19"/>
      <c r="F15" s="30">
        <f>I15+M15+O15+Q15+S15</f>
        <v>1776</v>
      </c>
      <c r="G15" s="94">
        <f>F11</f>
        <v>7038</v>
      </c>
      <c r="H15" s="46">
        <v>8.8</v>
      </c>
      <c r="I15" s="95">
        <f>IF(AND(H15&gt;6.8,H15&lt;12.8),IF($B$4=1,ROUNDDOWN(46.0849*(12.76-H15)^1.81,0),ROUNDDOWN(46.0849*(13-H15)^1.81,)),0)</f>
        <v>556</v>
      </c>
      <c r="J15" s="96">
        <v>2</v>
      </c>
      <c r="K15" s="25" t="s">
        <v>24</v>
      </c>
      <c r="L15" s="41">
        <v>2</v>
      </c>
      <c r="M15" s="97">
        <f>V15</f>
        <v>480</v>
      </c>
      <c r="N15" s="49">
        <v>130</v>
      </c>
      <c r="O15" s="98">
        <f>IF(AND(N15&gt;75),ROUNDDOWN(1.84523*(N15-75)^1.348,0),0)</f>
        <v>409</v>
      </c>
      <c r="P15" s="49">
        <v>0</v>
      </c>
      <c r="Q15" s="98">
        <f>IF(AND(P15&gt;210),ROUNDDOWN(0.188807*(P15-210)^1.41,0),0)</f>
        <v>0</v>
      </c>
      <c r="R15" s="53">
        <v>37.98</v>
      </c>
      <c r="S15" s="99">
        <f>IF(AND(R15&gt;7.95),ROUNDDOWN(7.86*(R15-7.95)^1.1,0),0)</f>
        <v>331</v>
      </c>
      <c r="U15" s="20">
        <f>J15*60+L15</f>
        <v>122</v>
      </c>
      <c r="V15" s="21">
        <f t="shared" si="0"/>
        <v>480</v>
      </c>
    </row>
    <row r="16" spans="1:22" ht="13.5" thickBot="1">
      <c r="A16" s="216"/>
      <c r="B16" s="9"/>
      <c r="C16" s="220" t="s">
        <v>127</v>
      </c>
      <c r="D16" s="225">
        <v>2009</v>
      </c>
      <c r="E16" s="11"/>
      <c r="F16" s="31">
        <f>I16+M16+O16+Q16+S16</f>
        <v>1272</v>
      </c>
      <c r="G16" s="106">
        <f>F11</f>
        <v>7038</v>
      </c>
      <c r="H16" s="47">
        <v>10.3</v>
      </c>
      <c r="I16" s="108">
        <f>IF(AND(H16&gt;6.8,H16&lt;12.8),IF($B$4=1,ROUNDDOWN(46.0849*(12.76-H16)^1.81,0),ROUNDDOWN(46.0849*(13-H16)^1.81,)),0)</f>
        <v>235</v>
      </c>
      <c r="J16" s="109">
        <v>2</v>
      </c>
      <c r="K16" s="110" t="s">
        <v>24</v>
      </c>
      <c r="L16" s="120">
        <v>9</v>
      </c>
      <c r="M16" s="112">
        <f>V16</f>
        <v>384</v>
      </c>
      <c r="N16" s="50">
        <v>130</v>
      </c>
      <c r="O16" s="113">
        <f>IF(AND(N16&gt;75),ROUNDDOWN(1.84523*(N16-75)^1.348,0),0)</f>
        <v>409</v>
      </c>
      <c r="P16" s="50">
        <v>0</v>
      </c>
      <c r="Q16" s="113">
        <f>IF(AND(P16&gt;210),ROUNDDOWN(0.188807*(P16-210)^1.41,0),0)</f>
        <v>0</v>
      </c>
      <c r="R16" s="54">
        <v>30.72</v>
      </c>
      <c r="S16" s="114">
        <f>IF(AND(R16&gt;7.95),ROUNDDOWN(7.86*(R16-7.95)^1.1,0),0)</f>
        <v>244</v>
      </c>
      <c r="U16" s="20">
        <f>J16*60+L16</f>
        <v>129</v>
      </c>
      <c r="V16" s="21">
        <f t="shared" si="0"/>
        <v>384</v>
      </c>
    </row>
    <row r="17" spans="1:22" ht="7.5" customHeight="1" thickBot="1">
      <c r="A17" s="217"/>
      <c r="B17" s="60"/>
      <c r="C17" s="19"/>
      <c r="D17" s="19"/>
      <c r="E17" s="19"/>
      <c r="F17" s="118"/>
      <c r="G17" s="116">
        <f>F11</f>
        <v>7038</v>
      </c>
      <c r="H17" s="117"/>
      <c r="I17" s="121"/>
      <c r="J17" s="11"/>
      <c r="K17" s="11"/>
      <c r="L17" s="122"/>
      <c r="M17" s="121"/>
      <c r="N17" s="19"/>
      <c r="O17" s="118"/>
      <c r="P17" s="19"/>
      <c r="Q17" s="118"/>
      <c r="R17" s="19"/>
      <c r="S17" s="119"/>
      <c r="V17" s="21">
        <f t="shared" si="0"/>
        <v>0</v>
      </c>
    </row>
    <row r="18" spans="1:22" ht="13.5" thickBot="1">
      <c r="A18" s="218">
        <v>3</v>
      </c>
      <c r="B18" s="27">
        <f>$B$4</f>
        <v>1</v>
      </c>
      <c r="C18" s="232" t="s">
        <v>110</v>
      </c>
      <c r="D18" s="232"/>
      <c r="E18" s="5"/>
      <c r="F18" s="33">
        <f>SUM(F19:F23)-MIN(F19:F23)</f>
        <v>6622</v>
      </c>
      <c r="G18" s="73">
        <f>F18</f>
        <v>6622</v>
      </c>
      <c r="H18" s="74"/>
      <c r="I18" s="123"/>
      <c r="J18" s="124"/>
      <c r="K18" s="124"/>
      <c r="L18" s="125"/>
      <c r="M18" s="126"/>
      <c r="N18" s="79"/>
      <c r="O18" s="80"/>
      <c r="P18" s="79"/>
      <c r="Q18" s="80"/>
      <c r="R18" s="81"/>
      <c r="S18" s="82"/>
      <c r="V18" s="21">
        <f t="shared" si="0"/>
        <v>0</v>
      </c>
    </row>
    <row r="19" spans="1:22" ht="13.5" thickBot="1">
      <c r="A19" s="214"/>
      <c r="B19" s="6"/>
      <c r="C19" s="219" t="s">
        <v>118</v>
      </c>
      <c r="D19" s="221"/>
      <c r="E19" s="19"/>
      <c r="F19" s="29">
        <f>I19+M19+O19+Q19+S19</f>
        <v>2100</v>
      </c>
      <c r="G19" s="84">
        <f>F18</f>
        <v>6622</v>
      </c>
      <c r="H19" s="226">
        <v>8.4</v>
      </c>
      <c r="I19" s="85">
        <f>IF(AND(H19&gt;6.8,H19&lt;12.8),IF($B$4=1,ROUNDDOWN(46.0849*(12.76-H19)^1.81,0),ROUNDDOWN(46.0849*(13-H19)^1.81,)),0)</f>
        <v>662</v>
      </c>
      <c r="J19" s="86">
        <v>1</v>
      </c>
      <c r="K19" s="87" t="s">
        <v>24</v>
      </c>
      <c r="L19" s="88">
        <v>57</v>
      </c>
      <c r="M19" s="89">
        <f>V19</f>
        <v>554</v>
      </c>
      <c r="N19" s="48">
        <v>0</v>
      </c>
      <c r="O19" s="90">
        <f>IF(AND(N19&gt;75),ROUNDDOWN(1.84523*(N19-75)^1.348,0),0)</f>
        <v>0</v>
      </c>
      <c r="P19" s="48">
        <v>471</v>
      </c>
      <c r="Q19" s="128">
        <f>IF(AND(P19&gt;210),ROUNDDOWN(0.188807*(P19-210)^1.41,0),0)</f>
        <v>482</v>
      </c>
      <c r="R19" s="55">
        <v>43.78</v>
      </c>
      <c r="S19" s="91">
        <f>IF(AND(R19&gt;7.95),ROUNDDOWN(7.86*(R19-7.95)^1.1,0),0)</f>
        <v>402</v>
      </c>
      <c r="U19" s="20">
        <f>J19*60+L19</f>
        <v>117</v>
      </c>
      <c r="V19" s="21">
        <f t="shared" si="0"/>
        <v>554</v>
      </c>
    </row>
    <row r="20" spans="1:22" ht="13.5" thickBot="1">
      <c r="A20" s="215"/>
      <c r="B20" s="6"/>
      <c r="C20" s="220" t="s">
        <v>119</v>
      </c>
      <c r="D20" s="222"/>
      <c r="E20" s="19"/>
      <c r="F20" s="30">
        <f>I20+M20+O20+Q20+S20</f>
        <v>1391</v>
      </c>
      <c r="G20" s="94">
        <f>F18</f>
        <v>6622</v>
      </c>
      <c r="H20" s="227">
        <v>9.3</v>
      </c>
      <c r="I20" s="95">
        <f>IF(AND(H20&gt;6.8,H20&lt;12.8),IF($B$4=1,ROUNDDOWN(46.0849*(12.76-H20)^1.81,0),ROUNDDOWN(46.0849*(13-H20)^1.81,)),0)</f>
        <v>435</v>
      </c>
      <c r="J20" s="96">
        <v>2</v>
      </c>
      <c r="K20" s="25" t="s">
        <v>24</v>
      </c>
      <c r="L20" s="41">
        <v>9</v>
      </c>
      <c r="M20" s="97">
        <f>V20</f>
        <v>384</v>
      </c>
      <c r="N20" s="49">
        <v>125</v>
      </c>
      <c r="O20" s="98">
        <f>IF(AND(N20&gt;75),ROUNDDOWN(1.84523*(N20-75)^1.348,0),0)</f>
        <v>359</v>
      </c>
      <c r="P20" s="49">
        <v>0</v>
      </c>
      <c r="Q20" s="128">
        <f>IF(AND(P20&gt;210),ROUNDDOWN(0.188807*(P20-210)^1.41,0),0)</f>
        <v>0</v>
      </c>
      <c r="R20" s="53">
        <v>28.07</v>
      </c>
      <c r="S20" s="99">
        <f>IF(AND(R20&gt;7.95),ROUNDDOWN(7.86*(R20-7.95)^1.1,0),0)</f>
        <v>213</v>
      </c>
      <c r="U20" s="20">
        <f>J20*60+L20</f>
        <v>129</v>
      </c>
      <c r="V20" s="21">
        <f t="shared" si="0"/>
        <v>384</v>
      </c>
    </row>
    <row r="21" spans="1:22" ht="13.5" thickBot="1">
      <c r="A21" s="215"/>
      <c r="B21" s="6"/>
      <c r="C21" s="220" t="s">
        <v>120</v>
      </c>
      <c r="D21" s="222"/>
      <c r="E21" s="19"/>
      <c r="F21" s="30">
        <f>I21+M21+O21+Q21+S21</f>
        <v>1645</v>
      </c>
      <c r="G21" s="94">
        <f>F18</f>
        <v>6622</v>
      </c>
      <c r="H21" s="227">
        <v>9</v>
      </c>
      <c r="I21" s="95">
        <f>IF(AND(H21&gt;6.8,H21&lt;12.8),IF($B$4=1,ROUNDDOWN(46.0849*(12.76-H21)^1.81,0),ROUNDDOWN(46.0849*(13-H21)^1.81,)),0)</f>
        <v>506</v>
      </c>
      <c r="J21" s="101">
        <v>2</v>
      </c>
      <c r="K21" s="17" t="s">
        <v>24</v>
      </c>
      <c r="L21" s="42">
        <v>1</v>
      </c>
      <c r="M21" s="97">
        <f>V21</f>
        <v>494</v>
      </c>
      <c r="N21" s="49">
        <v>130</v>
      </c>
      <c r="O21" s="98">
        <f>IF(AND(N21&gt;75),ROUNDDOWN(1.84523*(N21-75)^1.348,0),0)</f>
        <v>409</v>
      </c>
      <c r="P21" s="49">
        <v>0</v>
      </c>
      <c r="Q21" s="128">
        <f>IF(AND(P21&gt;210),ROUNDDOWN(0.188807*(P21-210)^1.41,0),0)</f>
        <v>0</v>
      </c>
      <c r="R21" s="53">
        <v>30</v>
      </c>
      <c r="S21" s="99">
        <f>IF(AND(R21&gt;7.95),ROUNDDOWN(7.86*(R21-7.95)^1.1,0),0)</f>
        <v>236</v>
      </c>
      <c r="U21" s="20">
        <f>J21*60+L21</f>
        <v>121</v>
      </c>
      <c r="V21" s="21">
        <f t="shared" si="0"/>
        <v>494</v>
      </c>
    </row>
    <row r="22" spans="1:22" ht="13.5" thickBot="1">
      <c r="A22" s="215"/>
      <c r="B22" s="6"/>
      <c r="C22" s="220" t="s">
        <v>121</v>
      </c>
      <c r="D22" s="222"/>
      <c r="E22" s="19"/>
      <c r="F22" s="30">
        <f>I22+M22+O22+Q22+S22</f>
        <v>1343</v>
      </c>
      <c r="G22" s="94">
        <f>F18</f>
        <v>6622</v>
      </c>
      <c r="H22" s="227">
        <v>9.3</v>
      </c>
      <c r="I22" s="95">
        <f>IF(AND(H22&gt;6.8,H22&lt;12.8),IF($B$4=1,ROUNDDOWN(46.0849*(12.76-H22)^1.81,0),ROUNDDOWN(46.0849*(13-H22)^1.81,)),0)</f>
        <v>435</v>
      </c>
      <c r="J22" s="96">
        <v>2</v>
      </c>
      <c r="K22" s="25" t="s">
        <v>24</v>
      </c>
      <c r="L22" s="41">
        <v>4</v>
      </c>
      <c r="M22" s="97">
        <f>V22</f>
        <v>451</v>
      </c>
      <c r="N22" s="49"/>
      <c r="O22" s="98">
        <f>IF(AND(N22&gt;75),ROUNDDOWN(1.84523*(N22-75)^1.348,0),0)</f>
        <v>0</v>
      </c>
      <c r="P22" s="49">
        <v>379</v>
      </c>
      <c r="Q22" s="128">
        <f>IF(AND(P22&gt;210),ROUNDDOWN(0.188807*(P22-210)^1.41,0),0)</f>
        <v>261</v>
      </c>
      <c r="R22" s="53">
        <v>26.58</v>
      </c>
      <c r="S22" s="99">
        <f>IF(AND(R22&gt;7.95),ROUNDDOWN(7.86*(R22-7.95)^1.1,0),0)</f>
        <v>196</v>
      </c>
      <c r="U22" s="20">
        <f>J22*60+L22</f>
        <v>124</v>
      </c>
      <c r="V22" s="21">
        <f t="shared" si="0"/>
        <v>451</v>
      </c>
    </row>
    <row r="23" spans="1:22" ht="13.5" thickBot="1">
      <c r="A23" s="216"/>
      <c r="B23" s="9"/>
      <c r="C23" s="220" t="s">
        <v>122</v>
      </c>
      <c r="D23" s="222"/>
      <c r="E23" s="11"/>
      <c r="F23" s="31">
        <f>I23+M23+O23+Q23+S23</f>
        <v>1486</v>
      </c>
      <c r="G23" s="106">
        <f>F18</f>
        <v>6622</v>
      </c>
      <c r="H23" s="228">
        <v>9.2</v>
      </c>
      <c r="I23" s="129">
        <f>IF(AND(H23&gt;6.8,H23&lt;12.8),IF($B$4=1,ROUNDDOWN(46.0849*(12.76-H23)^1.81,0),ROUNDDOWN(46.0849*(13-H23)^1.81,)),0)</f>
        <v>458</v>
      </c>
      <c r="J23" s="130">
        <v>2</v>
      </c>
      <c r="K23" s="26" t="s">
        <v>24</v>
      </c>
      <c r="L23" s="43">
        <v>6</v>
      </c>
      <c r="M23" s="131">
        <f>V23</f>
        <v>424</v>
      </c>
      <c r="N23" s="50">
        <v>130</v>
      </c>
      <c r="O23" s="132">
        <f>IF(AND(N23&gt;75),ROUNDDOWN(1.84523*(N23-75)^1.348,0),0)</f>
        <v>409</v>
      </c>
      <c r="P23" s="50">
        <v>0</v>
      </c>
      <c r="Q23" s="132">
        <f>IF(AND(P23&gt;210),ROUNDDOWN(0.188807*(P23-210)^1.41,0),0)</f>
        <v>0</v>
      </c>
      <c r="R23" s="54">
        <v>26.54</v>
      </c>
      <c r="S23" s="133">
        <f>IF(AND(R23&gt;7.95),ROUNDDOWN(7.86*(R23-7.95)^1.1,0),0)</f>
        <v>195</v>
      </c>
      <c r="U23" s="20">
        <f>J23*60+L23</f>
        <v>126</v>
      </c>
      <c r="V23" s="21">
        <f t="shared" si="0"/>
        <v>424</v>
      </c>
    </row>
    <row r="24" spans="1:22" ht="7.5" customHeight="1" thickBot="1">
      <c r="A24" s="217"/>
      <c r="B24" s="60"/>
      <c r="C24" s="19"/>
      <c r="D24" s="19"/>
      <c r="E24" s="19"/>
      <c r="F24" s="115"/>
      <c r="G24" s="116">
        <f>F18</f>
        <v>6622</v>
      </c>
      <c r="H24" s="117"/>
      <c r="I24" s="118"/>
      <c r="J24" s="19"/>
      <c r="K24" s="19"/>
      <c r="L24" s="18"/>
      <c r="M24" s="118"/>
      <c r="N24" s="19"/>
      <c r="O24" s="118"/>
      <c r="P24" s="19"/>
      <c r="Q24" s="118"/>
      <c r="R24" s="19"/>
      <c r="S24" s="119"/>
      <c r="V24" s="21">
        <f t="shared" si="0"/>
        <v>0</v>
      </c>
    </row>
    <row r="25" spans="1:22" ht="13.5" thickBot="1">
      <c r="A25" s="218">
        <v>4</v>
      </c>
      <c r="B25" s="27">
        <f>$B$4</f>
        <v>1</v>
      </c>
      <c r="C25" s="232" t="s">
        <v>111</v>
      </c>
      <c r="D25" s="232"/>
      <c r="E25" s="5"/>
      <c r="F25" s="33">
        <f>SUM(F26:F30)-MIN(F26:F30)</f>
        <v>4822</v>
      </c>
      <c r="G25" s="73">
        <f>F25</f>
        <v>4822</v>
      </c>
      <c r="H25" s="74"/>
      <c r="I25" s="75"/>
      <c r="J25" s="76"/>
      <c r="K25" s="76"/>
      <c r="L25" s="77"/>
      <c r="M25" s="78"/>
      <c r="N25" s="79"/>
      <c r="O25" s="80"/>
      <c r="P25" s="79"/>
      <c r="Q25" s="80"/>
      <c r="R25" s="81"/>
      <c r="S25" s="82"/>
      <c r="V25" s="21">
        <f t="shared" si="0"/>
        <v>0</v>
      </c>
    </row>
    <row r="26" spans="1:22" ht="13.5" thickBot="1">
      <c r="A26" s="214"/>
      <c r="B26" s="6"/>
      <c r="C26" s="219" t="s">
        <v>128</v>
      </c>
      <c r="D26" s="223">
        <v>2009</v>
      </c>
      <c r="E26" s="19"/>
      <c r="F26" s="29">
        <f>I26+M26+O26+Q26+S26</f>
        <v>1358</v>
      </c>
      <c r="G26" s="84">
        <f>F25</f>
        <v>4822</v>
      </c>
      <c r="H26" s="46">
        <v>8.9</v>
      </c>
      <c r="I26" s="85">
        <f>IF(AND(H26&gt;6.8,H26&lt;12.8),IF($B$4=1,ROUNDDOWN(46.0849*(12.76-H26)^1.81,0),ROUNDDOWN(46.0849*(13-H26)^1.81,)),0)</f>
        <v>531</v>
      </c>
      <c r="J26" s="86">
        <v>2</v>
      </c>
      <c r="K26" s="87" t="s">
        <v>24</v>
      </c>
      <c r="L26" s="88">
        <v>26</v>
      </c>
      <c r="M26" s="89">
        <f>V26</f>
        <v>194</v>
      </c>
      <c r="N26" s="48">
        <v>120</v>
      </c>
      <c r="O26" s="90">
        <f>IF(AND(N26&gt;75),ROUNDDOWN(1.84523*(N26-75)^1.348,0),0)</f>
        <v>312</v>
      </c>
      <c r="P26" s="48">
        <v>0</v>
      </c>
      <c r="Q26" s="128">
        <f>IF(AND(P26&gt;210),ROUNDDOWN(0.188807*(P26-210)^1.41,0),0)</f>
        <v>0</v>
      </c>
      <c r="R26" s="52">
        <v>37.11</v>
      </c>
      <c r="S26" s="91">
        <f>IF(AND(R26&gt;7.95),ROUNDDOWN(7.86*(R26-7.95)^1.1,0),0)</f>
        <v>321</v>
      </c>
      <c r="U26" s="20">
        <f>J26*60+L26</f>
        <v>146</v>
      </c>
      <c r="V26" s="21">
        <f t="shared" si="0"/>
        <v>194</v>
      </c>
    </row>
    <row r="27" spans="1:22" ht="13.5" thickBot="1">
      <c r="A27" s="215"/>
      <c r="B27" s="6"/>
      <c r="C27" s="220" t="s">
        <v>129</v>
      </c>
      <c r="D27" s="224">
        <v>2010</v>
      </c>
      <c r="E27" s="19"/>
      <c r="F27" s="30">
        <f>I27+M27+O27+Q27+S27</f>
        <v>927</v>
      </c>
      <c r="G27" s="94">
        <f>F25</f>
        <v>4822</v>
      </c>
      <c r="H27" s="46">
        <v>10</v>
      </c>
      <c r="I27" s="95">
        <f>IF(AND(H27&gt;6.8,H27&lt;12.8),IF($B$4=1,ROUNDDOWN(46.0849*(12.76-H27)^1.81,0),ROUNDDOWN(46.0849*(13-H27)^1.81,)),0)</f>
        <v>289</v>
      </c>
      <c r="J27" s="96">
        <v>0</v>
      </c>
      <c r="K27" s="25" t="s">
        <v>24</v>
      </c>
      <c r="L27" s="41">
        <v>0</v>
      </c>
      <c r="M27" s="97">
        <f>V27</f>
        <v>0</v>
      </c>
      <c r="N27" s="49">
        <v>130</v>
      </c>
      <c r="O27" s="98">
        <f>IF(AND(N27&gt;75),ROUNDDOWN(1.84523*(N27-75)^1.348,0),0)</f>
        <v>409</v>
      </c>
      <c r="P27" s="49">
        <v>0</v>
      </c>
      <c r="Q27" s="128">
        <f>IF(AND(P27&gt;210),ROUNDDOWN(0.188807*(P27-210)^1.41,0),0)</f>
        <v>0</v>
      </c>
      <c r="R27" s="53">
        <v>29.42</v>
      </c>
      <c r="S27" s="99">
        <f>IF(AND(R27&gt;7.95),ROUNDDOWN(7.86*(R27-7.95)^1.1,0),0)</f>
        <v>229</v>
      </c>
      <c r="U27" s="20">
        <f>J27*60+L27</f>
        <v>0</v>
      </c>
      <c r="V27" s="21">
        <f t="shared" si="0"/>
        <v>0</v>
      </c>
    </row>
    <row r="28" spans="1:22" ht="13.5" thickBot="1">
      <c r="A28" s="215"/>
      <c r="B28" s="6"/>
      <c r="C28" s="220" t="s">
        <v>132</v>
      </c>
      <c r="D28" s="224">
        <v>2010</v>
      </c>
      <c r="E28" s="19"/>
      <c r="F28" s="30">
        <f>I28+M28+O28+Q28+S28</f>
        <v>958</v>
      </c>
      <c r="G28" s="94">
        <f>F25</f>
        <v>4822</v>
      </c>
      <c r="H28" s="46">
        <v>9.9</v>
      </c>
      <c r="I28" s="95">
        <f>IF(AND(H28&gt;6.8,H28&lt;12.8),IF($B$4=1,ROUNDDOWN(46.0849*(12.76-H28)^1.81,0),ROUNDDOWN(46.0849*(13-H28)^1.81,)),0)</f>
        <v>308</v>
      </c>
      <c r="J28" s="101">
        <v>2</v>
      </c>
      <c r="K28" s="17" t="s">
        <v>24</v>
      </c>
      <c r="L28" s="42">
        <v>20</v>
      </c>
      <c r="M28" s="97">
        <f>V28</f>
        <v>255</v>
      </c>
      <c r="N28" s="49"/>
      <c r="O28" s="98">
        <f>IF(AND(N28&gt;75),ROUNDDOWN(1.84523*(N28-75)^1.348,0),0)</f>
        <v>0</v>
      </c>
      <c r="P28" s="49">
        <v>365</v>
      </c>
      <c r="Q28" s="128">
        <f>IF(AND(P28&gt;210),ROUNDDOWN(0.188807*(P28-210)^1.41,0),0)</f>
        <v>231</v>
      </c>
      <c r="R28" s="53">
        <v>23.8</v>
      </c>
      <c r="S28" s="99">
        <f>IF(AND(R28&gt;7.95),ROUNDDOWN(7.86*(R28-7.95)^1.1,0),0)</f>
        <v>164</v>
      </c>
      <c r="U28" s="20">
        <f>J28*60+L28</f>
        <v>140</v>
      </c>
      <c r="V28" s="21">
        <f t="shared" si="0"/>
        <v>255</v>
      </c>
    </row>
    <row r="29" spans="1:22" ht="13.5" thickBot="1">
      <c r="A29" s="215"/>
      <c r="B29" s="6"/>
      <c r="C29" s="220" t="s">
        <v>130</v>
      </c>
      <c r="D29" s="224">
        <v>2011</v>
      </c>
      <c r="E29" s="19"/>
      <c r="F29" s="30">
        <f>I29+M29+O29+Q29+S29</f>
        <v>1528</v>
      </c>
      <c r="G29" s="94">
        <f>F25</f>
        <v>4822</v>
      </c>
      <c r="H29" s="46">
        <v>8.8</v>
      </c>
      <c r="I29" s="95">
        <f>IF(AND(H29&gt;6.8,H29&lt;12.8),IF($B$4=1,ROUNDDOWN(46.0849*(12.76-H29)^1.81,0),ROUNDDOWN(46.0849*(13-H29)^1.81,)),0)</f>
        <v>556</v>
      </c>
      <c r="J29" s="96">
        <v>1</v>
      </c>
      <c r="K29" s="25" t="s">
        <v>24</v>
      </c>
      <c r="L29" s="41">
        <v>58</v>
      </c>
      <c r="M29" s="97">
        <f>V29</f>
        <v>539</v>
      </c>
      <c r="N29" s="49">
        <v>0</v>
      </c>
      <c r="O29" s="98">
        <f>IF(AND(N29&gt;75),ROUNDDOWN(1.84523*(N29-75)^1.348,0),0)</f>
        <v>0</v>
      </c>
      <c r="P29" s="49">
        <v>385</v>
      </c>
      <c r="Q29" s="128">
        <f>IF(AND(P29&gt;210),ROUNDDOWN(0.188807*(P29-210)^1.41,0),0)</f>
        <v>274</v>
      </c>
      <c r="R29" s="53">
        <v>23.38</v>
      </c>
      <c r="S29" s="99">
        <f>IF(AND(R29&gt;7.95),ROUNDDOWN(7.86*(R29-7.95)^1.1,0),0)</f>
        <v>159</v>
      </c>
      <c r="U29" s="20">
        <f>J29*60+L29</f>
        <v>118</v>
      </c>
      <c r="V29" s="21">
        <f t="shared" si="0"/>
        <v>539</v>
      </c>
    </row>
    <row r="30" spans="1:22" ht="13.5" thickBot="1">
      <c r="A30" s="216"/>
      <c r="B30" s="9"/>
      <c r="C30" s="220" t="s">
        <v>131</v>
      </c>
      <c r="D30" s="225">
        <v>2011</v>
      </c>
      <c r="E30" s="11"/>
      <c r="F30" s="31">
        <f>I30+M30+O30+Q30+S30</f>
        <v>978</v>
      </c>
      <c r="G30" s="106">
        <f>F25</f>
        <v>4822</v>
      </c>
      <c r="H30" s="47">
        <v>9.3</v>
      </c>
      <c r="I30" s="129">
        <f>IF(AND(H30&gt;6.8,H30&lt;12.8),IF($B$4=1,ROUNDDOWN(46.0849*(12.76-H30)^1.81,0),ROUNDDOWN(46.0849*(13-H30)^1.81,)),0)</f>
        <v>435</v>
      </c>
      <c r="J30" s="130">
        <v>2</v>
      </c>
      <c r="K30" s="26" t="s">
        <v>24</v>
      </c>
      <c r="L30" s="43">
        <v>23</v>
      </c>
      <c r="M30" s="131">
        <f>V30</f>
        <v>224</v>
      </c>
      <c r="N30" s="50">
        <v>0</v>
      </c>
      <c r="O30" s="132">
        <f>IF(AND(N30&gt;75),ROUNDDOWN(1.84523*(N30-75)^1.348,0),0)</f>
        <v>0</v>
      </c>
      <c r="P30" s="50">
        <v>322</v>
      </c>
      <c r="Q30" s="132">
        <f>IF(AND(P30&gt;210),ROUNDDOWN(0.188807*(P30-210)^1.41,0),0)</f>
        <v>146</v>
      </c>
      <c r="R30" s="54">
        <v>24.64</v>
      </c>
      <c r="S30" s="133">
        <f>IF(AND(R30&gt;7.95),ROUNDDOWN(7.86*(R30-7.95)^1.1,0),0)</f>
        <v>173</v>
      </c>
      <c r="U30" s="20">
        <f>J30*60+L30</f>
        <v>143</v>
      </c>
      <c r="V30" s="21">
        <f t="shared" si="0"/>
        <v>224</v>
      </c>
    </row>
    <row r="31" spans="1:22" ht="7.5" customHeight="1" thickBot="1">
      <c r="A31" s="217"/>
      <c r="B31" s="60"/>
      <c r="C31" s="19"/>
      <c r="D31" s="19"/>
      <c r="E31" s="19"/>
      <c r="F31" s="118"/>
      <c r="G31" s="116">
        <f>F25</f>
        <v>4822</v>
      </c>
      <c r="H31" s="117"/>
      <c r="I31" s="118"/>
      <c r="J31" s="19"/>
      <c r="K31" s="19"/>
      <c r="L31" s="18"/>
      <c r="M31" s="118"/>
      <c r="N31" s="19"/>
      <c r="O31" s="118"/>
      <c r="P31" s="19"/>
      <c r="Q31" s="118"/>
      <c r="R31" s="19"/>
      <c r="S31" s="119"/>
      <c r="V31" s="21">
        <f t="shared" si="0"/>
        <v>0</v>
      </c>
    </row>
    <row r="32" spans="1:22" ht="13.5" thickBot="1">
      <c r="A32" s="218">
        <v>5</v>
      </c>
      <c r="B32" s="27">
        <f>$B$4</f>
        <v>1</v>
      </c>
      <c r="C32" s="4" t="s">
        <v>112</v>
      </c>
      <c r="D32" s="72"/>
      <c r="E32" s="5"/>
      <c r="F32" s="33">
        <f>SUM(F33:F37)-MIN(F33:F37)</f>
        <v>5648</v>
      </c>
      <c r="G32" s="73">
        <f>F32</f>
        <v>5648</v>
      </c>
      <c r="H32" s="74"/>
      <c r="I32" s="75"/>
      <c r="J32" s="76"/>
      <c r="K32" s="76"/>
      <c r="L32" s="77"/>
      <c r="M32" s="78"/>
      <c r="N32" s="79"/>
      <c r="O32" s="80"/>
      <c r="P32" s="79"/>
      <c r="Q32" s="80"/>
      <c r="R32" s="81"/>
      <c r="S32" s="82"/>
      <c r="V32" s="21">
        <f t="shared" si="0"/>
        <v>0</v>
      </c>
    </row>
    <row r="33" spans="1:22" ht="13.5" thickBot="1">
      <c r="A33" s="214"/>
      <c r="B33" s="6"/>
      <c r="C33" s="219" t="s">
        <v>113</v>
      </c>
      <c r="D33" s="223"/>
      <c r="E33" s="19"/>
      <c r="F33" s="29">
        <f>I33+M33+O33+Q33+S33</f>
        <v>1072</v>
      </c>
      <c r="G33" s="84">
        <f>F32</f>
        <v>5648</v>
      </c>
      <c r="H33" s="46">
        <v>9.5</v>
      </c>
      <c r="I33" s="85">
        <f>IF(AND(H33&gt;6.8,H33&lt;12.8),IF($B$4=1,ROUNDDOWN(46.0849*(12.76-H33)^1.81,0),ROUNDDOWN(46.0849*(13-H33)^1.81,)),0)</f>
        <v>391</v>
      </c>
      <c r="J33" s="86">
        <v>1</v>
      </c>
      <c r="K33" s="87" t="s">
        <v>24</v>
      </c>
      <c r="L33" s="88">
        <v>58</v>
      </c>
      <c r="M33" s="89">
        <f>V33</f>
        <v>539</v>
      </c>
      <c r="N33" s="48">
        <v>0</v>
      </c>
      <c r="O33" s="90">
        <f>IF(AND(N33&gt;75),ROUNDDOWN(1.84523*(N33-75)^1.348,0),0)</f>
        <v>0</v>
      </c>
      <c r="P33" s="48">
        <v>0</v>
      </c>
      <c r="Q33" s="128">
        <f>IF(AND(P33&gt;210),ROUNDDOWN(0.188807*(P33-210)^1.41,0),0)</f>
        <v>0</v>
      </c>
      <c r="R33" s="52">
        <v>21.92</v>
      </c>
      <c r="S33" s="91">
        <f>IF(AND(R33&gt;7.95),ROUNDDOWN(7.86*(R33-7.95)^1.1,0),0)</f>
        <v>142</v>
      </c>
      <c r="U33" s="20">
        <f>J33*60+L33</f>
        <v>118</v>
      </c>
      <c r="V33" s="21">
        <f t="shared" si="0"/>
        <v>539</v>
      </c>
    </row>
    <row r="34" spans="1:22" ht="13.5" thickBot="1">
      <c r="A34" s="215"/>
      <c r="B34" s="6"/>
      <c r="C34" s="220" t="s">
        <v>114</v>
      </c>
      <c r="D34" s="224"/>
      <c r="E34" s="19"/>
      <c r="F34" s="30">
        <f>I34+M34+O34+Q34+S34</f>
        <v>1293</v>
      </c>
      <c r="G34" s="94">
        <f>F32</f>
        <v>5648</v>
      </c>
      <c r="H34" s="46">
        <v>9.2</v>
      </c>
      <c r="I34" s="95">
        <f>IF(AND(H34&gt;6.8,H34&lt;12.8),IF($B$4=1,ROUNDDOWN(46.0849*(12.76-H34)^1.81,0),ROUNDDOWN(46.0849*(13-H34)^1.81,)),0)</f>
        <v>458</v>
      </c>
      <c r="J34" s="96">
        <v>2</v>
      </c>
      <c r="K34" s="25" t="s">
        <v>24</v>
      </c>
      <c r="L34" s="41">
        <v>14</v>
      </c>
      <c r="M34" s="97">
        <f>V34</f>
        <v>322</v>
      </c>
      <c r="N34" s="49">
        <v>115</v>
      </c>
      <c r="O34" s="98">
        <f>IF(AND(N34&gt;75),ROUNDDOWN(1.84523*(N34-75)^1.348,0),0)</f>
        <v>266</v>
      </c>
      <c r="P34" s="49"/>
      <c r="Q34" s="128">
        <f>IF(AND(P34&gt;210),ROUNDDOWN(0.188807*(P34-210)^1.41,0),0)</f>
        <v>0</v>
      </c>
      <c r="R34" s="53">
        <v>30.98</v>
      </c>
      <c r="S34" s="99">
        <f>IF(AND(R34&gt;7.95),ROUNDDOWN(7.86*(R34-7.95)^1.1,0),0)</f>
        <v>247</v>
      </c>
      <c r="U34" s="20">
        <f>J34*60+L34</f>
        <v>134</v>
      </c>
      <c r="V34" s="21">
        <f t="shared" si="0"/>
        <v>322</v>
      </c>
    </row>
    <row r="35" spans="1:22" ht="13.5" thickBot="1">
      <c r="A35" s="215"/>
      <c r="B35" s="6"/>
      <c r="C35" s="220" t="s">
        <v>115</v>
      </c>
      <c r="D35" s="224"/>
      <c r="E35" s="19"/>
      <c r="F35" s="30">
        <f>I35+M35+O35+Q35+S35</f>
        <v>1449</v>
      </c>
      <c r="G35" s="94">
        <f>F32</f>
        <v>5648</v>
      </c>
      <c r="H35" s="46">
        <v>9.1</v>
      </c>
      <c r="I35" s="95">
        <f>IF(AND(H35&gt;6.8,H35&lt;12.8),IF($B$4=1,ROUNDDOWN(46.0849*(12.76-H35)^1.81,0),ROUNDDOWN(46.0849*(13-H35)^1.81,)),0)</f>
        <v>482</v>
      </c>
      <c r="J35" s="101">
        <v>2</v>
      </c>
      <c r="K35" s="17" t="s">
        <v>24</v>
      </c>
      <c r="L35" s="42">
        <v>7</v>
      </c>
      <c r="M35" s="97">
        <f>V35</f>
        <v>411</v>
      </c>
      <c r="N35" s="49"/>
      <c r="O35" s="98">
        <f>IF(AND(N35&gt;75),ROUNDDOWN(1.84523*(N35-75)^1.348,0),0)</f>
        <v>0</v>
      </c>
      <c r="P35" s="49">
        <v>396</v>
      </c>
      <c r="Q35" s="128">
        <f>IF(AND(P35&gt;210),ROUNDDOWN(0.188807*(P35-210)^1.41,0),0)</f>
        <v>299</v>
      </c>
      <c r="R35" s="53">
        <v>31.8</v>
      </c>
      <c r="S35" s="99">
        <f>IF(AND(R35&gt;7.95),ROUNDDOWN(7.86*(R35-7.95)^1.1,0),0)</f>
        <v>257</v>
      </c>
      <c r="U35" s="20">
        <f>J35*60+L35</f>
        <v>127</v>
      </c>
      <c r="V35" s="21">
        <f t="shared" si="0"/>
        <v>411</v>
      </c>
    </row>
    <row r="36" spans="1:22" ht="13.5" thickBot="1">
      <c r="A36" s="215"/>
      <c r="B36" s="6"/>
      <c r="C36" s="220" t="s">
        <v>116</v>
      </c>
      <c r="D36" s="224"/>
      <c r="E36" s="19"/>
      <c r="F36" s="30">
        <f>I36+M36+O36+Q36+S36</f>
        <v>1460</v>
      </c>
      <c r="G36" s="94">
        <f>F32</f>
        <v>5648</v>
      </c>
      <c r="H36" s="46">
        <v>9.5</v>
      </c>
      <c r="I36" s="95">
        <f>IF(AND(H36&gt;6.8,H36&lt;12.8),IF($B$4=1,ROUNDDOWN(46.0849*(12.76-H36)^1.81,0),ROUNDDOWN(46.0849*(13-H36)^1.81,)),0)</f>
        <v>391</v>
      </c>
      <c r="J36" s="96">
        <v>2</v>
      </c>
      <c r="K36" s="25" t="s">
        <v>24</v>
      </c>
      <c r="L36" s="41">
        <v>8</v>
      </c>
      <c r="M36" s="97">
        <f>V36</f>
        <v>397</v>
      </c>
      <c r="N36" s="49"/>
      <c r="O36" s="98">
        <f>IF(AND(N36&gt;75),ROUNDDOWN(1.84523*(N36-75)^1.348,0),0)</f>
        <v>0</v>
      </c>
      <c r="P36" s="49">
        <v>394</v>
      </c>
      <c r="Q36" s="128">
        <f>IF(AND(P36&gt;210),ROUNDDOWN(0.188807*(P36-210)^1.41,0),0)</f>
        <v>294</v>
      </c>
      <c r="R36" s="53">
        <v>41.83</v>
      </c>
      <c r="S36" s="99">
        <f>IF(AND(R36&gt;7.95),ROUNDDOWN(7.86*(R36-7.95)^1.1,0),0)</f>
        <v>378</v>
      </c>
      <c r="U36" s="20">
        <f>J36*60+L36</f>
        <v>128</v>
      </c>
      <c r="V36" s="21">
        <f t="shared" si="0"/>
        <v>397</v>
      </c>
    </row>
    <row r="37" spans="1:22" ht="13.5" thickBot="1">
      <c r="A37" s="216"/>
      <c r="B37" s="9"/>
      <c r="C37" s="220" t="s">
        <v>117</v>
      </c>
      <c r="D37" s="225"/>
      <c r="E37" s="11"/>
      <c r="F37" s="31">
        <f>I37+M37+O37+Q37+S37</f>
        <v>1446</v>
      </c>
      <c r="G37" s="106">
        <f>F32</f>
        <v>5648</v>
      </c>
      <c r="H37" s="47">
        <v>8.9</v>
      </c>
      <c r="I37" s="129">
        <f>IF(AND(H37&gt;6.8,H37&lt;12.8),IF($B$4=1,ROUNDDOWN(46.0849*(12.76-H37)^1.81,0),ROUNDDOWN(46.0849*(13-H37)^1.81,)),0)</f>
        <v>531</v>
      </c>
      <c r="J37" s="130">
        <v>2</v>
      </c>
      <c r="K37" s="26" t="s">
        <v>24</v>
      </c>
      <c r="L37" s="43">
        <v>9</v>
      </c>
      <c r="M37" s="131">
        <f>V37</f>
        <v>384</v>
      </c>
      <c r="N37" s="50">
        <v>0</v>
      </c>
      <c r="O37" s="132">
        <f>IF(AND(N37&gt;75),ROUNDDOWN(1.84523*(N37-75)^1.348,0),0)</f>
        <v>0</v>
      </c>
      <c r="P37" s="50">
        <v>378</v>
      </c>
      <c r="Q37" s="132">
        <f>IF(AND(P37&gt;210),ROUNDDOWN(0.188807*(P37-210)^1.41,0),0)</f>
        <v>259</v>
      </c>
      <c r="R37" s="54">
        <v>33.1</v>
      </c>
      <c r="S37" s="133">
        <f>IF(AND(R37&gt;7.95),ROUNDDOWN(7.86*(R37-7.95)^1.1,0),0)</f>
        <v>272</v>
      </c>
      <c r="U37" s="20">
        <f>J37*60+L37</f>
        <v>129</v>
      </c>
      <c r="V37" s="21">
        <f t="shared" si="0"/>
        <v>384</v>
      </c>
    </row>
    <row r="38" spans="1:22" ht="7.5" customHeight="1" thickBot="1">
      <c r="A38" s="217"/>
      <c r="B38" s="60"/>
      <c r="C38" s="19"/>
      <c r="D38" s="19"/>
      <c r="E38" s="19"/>
      <c r="F38" s="118"/>
      <c r="G38" s="116">
        <f>F32</f>
        <v>5648</v>
      </c>
      <c r="H38" s="117"/>
      <c r="I38" s="118"/>
      <c r="J38" s="19"/>
      <c r="K38" s="19"/>
      <c r="L38" s="18"/>
      <c r="M38" s="118"/>
      <c r="N38" s="19"/>
      <c r="O38" s="118"/>
      <c r="P38" s="19"/>
      <c r="Q38" s="118"/>
      <c r="R38" s="19"/>
      <c r="S38" s="119"/>
      <c r="V38" s="21">
        <f t="shared" si="0"/>
        <v>0</v>
      </c>
    </row>
    <row r="39" spans="1:22" ht="13.5" thickBot="1">
      <c r="A39" s="218">
        <v>6</v>
      </c>
      <c r="B39" s="27">
        <f>$B$4</f>
        <v>1</v>
      </c>
      <c r="C39" s="4"/>
      <c r="D39" s="72"/>
      <c r="E39" s="5"/>
      <c r="F39" s="33">
        <f>SUM(F40:F44)-MIN(F40:F44)</f>
        <v>0</v>
      </c>
      <c r="G39" s="73">
        <f>F39</f>
        <v>0</v>
      </c>
      <c r="H39" s="74"/>
      <c r="I39" s="75"/>
      <c r="J39" s="76"/>
      <c r="K39" s="76"/>
      <c r="L39" s="77"/>
      <c r="M39" s="78"/>
      <c r="N39" s="79"/>
      <c r="O39" s="80"/>
      <c r="P39" s="79"/>
      <c r="Q39" s="80"/>
      <c r="R39" s="81"/>
      <c r="S39" s="82"/>
      <c r="V39" s="21">
        <f t="shared" si="0"/>
        <v>0</v>
      </c>
    </row>
    <row r="40" spans="1:22" ht="13.5" thickBot="1">
      <c r="A40" s="214"/>
      <c r="B40" s="6"/>
      <c r="C40" s="7"/>
      <c r="D40" s="83"/>
      <c r="E40" s="19"/>
      <c r="F40" s="29">
        <f>I40+M40+O40+Q40+S40</f>
        <v>0</v>
      </c>
      <c r="G40" s="84">
        <f>F39</f>
        <v>0</v>
      </c>
      <c r="H40" s="46">
        <v>0</v>
      </c>
      <c r="I40" s="85">
        <f>IF(AND(H40&gt;6.8,H40&lt;12.8),IF($B$4=1,ROUNDDOWN(46.0849*(12.76-H40)^1.81,0),ROUNDDOWN(46.0849*(13-H40)^1.81,)),0)</f>
        <v>0</v>
      </c>
      <c r="J40" s="101">
        <v>0</v>
      </c>
      <c r="K40" s="17" t="s">
        <v>24</v>
      </c>
      <c r="L40" s="42">
        <v>0</v>
      </c>
      <c r="M40" s="89">
        <f>V40</f>
        <v>0</v>
      </c>
      <c r="N40" s="48"/>
      <c r="O40" s="90">
        <f>IF(AND(N40&gt;75),ROUNDDOWN(1.84523*(N40-75)^1.348,0),0)</f>
        <v>0</v>
      </c>
      <c r="P40" s="48">
        <v>0</v>
      </c>
      <c r="Q40" s="128">
        <f>IF(AND(P40&gt;210),ROUNDDOWN(0.188807*(P40-210)^1.41,0),0)</f>
        <v>0</v>
      </c>
      <c r="R40" s="52">
        <v>0</v>
      </c>
      <c r="S40" s="91">
        <f>IF(AND(R40&gt;7.95),ROUNDDOWN(7.86*(R40-7.95)^1.1,0),0)</f>
        <v>0</v>
      </c>
      <c r="U40" s="20">
        <f>J40*60+L40</f>
        <v>0</v>
      </c>
      <c r="V40" s="21">
        <f t="shared" si="0"/>
        <v>0</v>
      </c>
    </row>
    <row r="41" spans="1:22" ht="13.5" thickBot="1">
      <c r="A41" s="215"/>
      <c r="B41" s="6"/>
      <c r="C41" s="92"/>
      <c r="D41" s="93"/>
      <c r="E41" s="19"/>
      <c r="F41" s="30">
        <f>I41+M41+O41+Q41+S41</f>
        <v>0</v>
      </c>
      <c r="G41" s="94">
        <f>F39</f>
        <v>0</v>
      </c>
      <c r="H41" s="134">
        <v>0</v>
      </c>
      <c r="I41" s="95">
        <f>IF(AND(H41&gt;6.8,H41&lt;12.8),IF($B$4=1,ROUNDDOWN(46.0849*(12.76-H41)^1.81,0),ROUNDDOWN(46.0849*(13-H41)^1.81,)),0)</f>
        <v>0</v>
      </c>
      <c r="J41" s="96">
        <v>0</v>
      </c>
      <c r="K41" s="25" t="s">
        <v>24</v>
      </c>
      <c r="L41" s="41">
        <v>0</v>
      </c>
      <c r="M41" s="97">
        <f>V41</f>
        <v>0</v>
      </c>
      <c r="N41" s="49">
        <v>0</v>
      </c>
      <c r="O41" s="98">
        <f>IF(AND(N41&gt;75),ROUNDDOWN(1.84523*(N41-75)^1.348,0),0)</f>
        <v>0</v>
      </c>
      <c r="P41" s="49"/>
      <c r="Q41" s="128">
        <f>IF(AND(P41&gt;210),ROUNDDOWN(0.188807*(P41-210)^1.41,0),0)</f>
        <v>0</v>
      </c>
      <c r="R41" s="53">
        <v>0</v>
      </c>
      <c r="S41" s="99">
        <f>IF(AND(R41&gt;7.95),ROUNDDOWN(7.86*(R41-7.95)^1.1,0),0)</f>
        <v>0</v>
      </c>
      <c r="U41" s="20">
        <f>J41*60+L41</f>
        <v>0</v>
      </c>
      <c r="V41" s="21">
        <f t="shared" si="0"/>
        <v>0</v>
      </c>
    </row>
    <row r="42" spans="1:22" ht="13.5" thickBot="1">
      <c r="A42" s="215"/>
      <c r="B42" s="6"/>
      <c r="C42" s="92"/>
      <c r="D42" s="93"/>
      <c r="E42" s="19"/>
      <c r="F42" s="30">
        <f>I42+M42+O42+Q42+S42</f>
        <v>0</v>
      </c>
      <c r="G42" s="94">
        <f>F39</f>
        <v>0</v>
      </c>
      <c r="H42" s="134">
        <v>0</v>
      </c>
      <c r="I42" s="95">
        <f>IF(AND(H42&gt;6.8,H42&lt;12.8),IF($B$4=1,ROUNDDOWN(46.0849*(12.76-H42)^1.81,0),ROUNDDOWN(46.0849*(13-H42)^1.81,)),0)</f>
        <v>0</v>
      </c>
      <c r="J42" s="101">
        <v>0</v>
      </c>
      <c r="K42" s="17" t="s">
        <v>24</v>
      </c>
      <c r="L42" s="42">
        <v>0</v>
      </c>
      <c r="M42" s="97">
        <f>V42</f>
        <v>0</v>
      </c>
      <c r="N42" s="49"/>
      <c r="O42" s="98">
        <f>IF(AND(N42&gt;75),ROUNDDOWN(1.84523*(N42-75)^1.348,0),0)</f>
        <v>0</v>
      </c>
      <c r="P42" s="49">
        <v>0</v>
      </c>
      <c r="Q42" s="128">
        <f>IF(AND(P42&gt;210),ROUNDDOWN(0.188807*(P42-210)^1.41,0),0)</f>
        <v>0</v>
      </c>
      <c r="R42" s="53">
        <v>0</v>
      </c>
      <c r="S42" s="99">
        <f>IF(AND(R42&gt;7.95),ROUNDDOWN(7.86*(R42-7.95)^1.1,0),0)</f>
        <v>0</v>
      </c>
      <c r="U42" s="20">
        <f>J42*60+L42</f>
        <v>0</v>
      </c>
      <c r="V42" s="21">
        <f t="shared" si="0"/>
        <v>0</v>
      </c>
    </row>
    <row r="43" spans="1:22" ht="13.5" thickBot="1">
      <c r="A43" s="215"/>
      <c r="B43" s="6"/>
      <c r="C43" s="92"/>
      <c r="D43" s="93"/>
      <c r="E43" s="19"/>
      <c r="F43" s="30">
        <f>I43+M43+O43+Q43+S43</f>
        <v>0</v>
      </c>
      <c r="G43" s="94">
        <f>F39</f>
        <v>0</v>
      </c>
      <c r="H43" s="134">
        <v>0</v>
      </c>
      <c r="I43" s="95">
        <f>IF(AND(H43&gt;6.8,H43&lt;12.8),IF($B$4=1,ROUNDDOWN(46.0849*(12.76-H43)^1.81,0),ROUNDDOWN(46.0849*(13-H43)^1.81,)),0)</f>
        <v>0</v>
      </c>
      <c r="J43" s="96">
        <v>0</v>
      </c>
      <c r="K43" s="25" t="s">
        <v>24</v>
      </c>
      <c r="L43" s="41">
        <v>0</v>
      </c>
      <c r="M43" s="97">
        <f>V43</f>
        <v>0</v>
      </c>
      <c r="N43" s="49">
        <v>0</v>
      </c>
      <c r="O43" s="98">
        <f>IF(AND(N43&gt;75),ROUNDDOWN(1.84523*(N43-75)^1.348,0),0)</f>
        <v>0</v>
      </c>
      <c r="P43" s="49"/>
      <c r="Q43" s="128">
        <f>IF(AND(P43&gt;210),ROUNDDOWN(0.188807*(P43-210)^1.41,0),0)</f>
        <v>0</v>
      </c>
      <c r="R43" s="53">
        <v>0</v>
      </c>
      <c r="S43" s="99">
        <f>IF(AND(R43&gt;7.95),ROUNDDOWN(7.86*(R43-7.95)^1.1,0),0)</f>
        <v>0</v>
      </c>
      <c r="U43" s="20">
        <f>J43*60+L43</f>
        <v>0</v>
      </c>
      <c r="V43" s="21">
        <f t="shared" si="0"/>
        <v>0</v>
      </c>
    </row>
    <row r="44" spans="1:22" ht="13.5" thickBot="1">
      <c r="A44" s="216"/>
      <c r="B44" s="9"/>
      <c r="C44" s="10"/>
      <c r="D44" s="105"/>
      <c r="E44" s="11"/>
      <c r="F44" s="31">
        <f>I44+M44+O44+Q44+S44</f>
        <v>0</v>
      </c>
      <c r="G44" s="106">
        <f>F39</f>
        <v>0</v>
      </c>
      <c r="H44" s="107">
        <v>0</v>
      </c>
      <c r="I44" s="129">
        <f>IF(AND(H44&gt;6.8,H44&lt;12.8),IF($B$4=1,ROUNDDOWN(46.0849*(12.76-H44)^1.81,0),ROUNDDOWN(46.0849*(13-H44)^1.81,)),0)</f>
        <v>0</v>
      </c>
      <c r="J44" s="130">
        <v>0</v>
      </c>
      <c r="K44" s="26" t="s">
        <v>24</v>
      </c>
      <c r="L44" s="43">
        <v>0</v>
      </c>
      <c r="M44" s="131">
        <f>V44</f>
        <v>0</v>
      </c>
      <c r="N44" s="50">
        <v>0</v>
      </c>
      <c r="O44" s="113">
        <f>IF(AND(N44&gt;75),ROUNDDOWN(1.84523*(N44-75)^1.348,0),0)</f>
        <v>0</v>
      </c>
      <c r="P44" s="50">
        <v>0</v>
      </c>
      <c r="Q44" s="132">
        <f>IF(AND(P44&gt;210),ROUNDDOWN(0.188807*(P44-210)^1.41,0),0)</f>
        <v>0</v>
      </c>
      <c r="R44" s="54">
        <v>0</v>
      </c>
      <c r="S44" s="133">
        <f>IF(AND(R44&gt;7.95),ROUNDDOWN(7.86*(R44-7.95)^1.1,0),0)</f>
        <v>0</v>
      </c>
      <c r="U44" s="20">
        <f>J44*60+L44</f>
        <v>0</v>
      </c>
      <c r="V44" s="21">
        <f t="shared" si="0"/>
        <v>0</v>
      </c>
    </row>
    <row r="45" spans="1:22" ht="7.5" customHeight="1" thickBot="1">
      <c r="A45" s="217"/>
      <c r="B45" s="60"/>
      <c r="C45" s="19"/>
      <c r="D45" s="19"/>
      <c r="E45" s="19"/>
      <c r="F45" s="19"/>
      <c r="G45" s="116">
        <f>F39</f>
        <v>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35"/>
      <c r="V45" s="21">
        <f t="shared" si="0"/>
        <v>0</v>
      </c>
    </row>
    <row r="46" spans="1:22" ht="13.5" thickBot="1">
      <c r="A46" s="218">
        <v>7</v>
      </c>
      <c r="B46" s="27">
        <f>$B$4</f>
        <v>1</v>
      </c>
      <c r="C46" s="4"/>
      <c r="D46" s="72"/>
      <c r="E46" s="5"/>
      <c r="F46" s="33">
        <f>SUM(F47:F51)-MIN(F47:F51)</f>
        <v>0</v>
      </c>
      <c r="G46" s="73">
        <f>F46</f>
        <v>0</v>
      </c>
      <c r="H46" s="74"/>
      <c r="I46" s="75"/>
      <c r="J46" s="76"/>
      <c r="K46" s="76"/>
      <c r="L46" s="77"/>
      <c r="M46" s="78"/>
      <c r="N46" s="79"/>
      <c r="O46" s="80"/>
      <c r="P46" s="79"/>
      <c r="Q46" s="80"/>
      <c r="R46" s="81"/>
      <c r="S46" s="82"/>
      <c r="V46" s="21">
        <f t="shared" si="0"/>
        <v>0</v>
      </c>
    </row>
    <row r="47" spans="1:22" ht="13.5" thickBot="1">
      <c r="A47" s="214"/>
      <c r="B47" s="6"/>
      <c r="C47" s="7"/>
      <c r="D47" s="83"/>
      <c r="E47" s="19"/>
      <c r="F47" s="29">
        <f>I47+M47+O47+Q47+S47</f>
        <v>0</v>
      </c>
      <c r="G47" s="84">
        <f>F46</f>
        <v>0</v>
      </c>
      <c r="H47" s="46"/>
      <c r="I47" s="85">
        <f>IF(AND(H47&gt;6.8,H47&lt;12.8),IF($B$4=1,ROUNDDOWN(46.0849*(12.76-H47)^1.81,0),ROUNDDOWN(46.0849*(13-H47)^1.81,)),0)</f>
        <v>0</v>
      </c>
      <c r="J47" s="86"/>
      <c r="K47" s="87" t="s">
        <v>24</v>
      </c>
      <c r="L47" s="88"/>
      <c r="M47" s="89">
        <f>V47</f>
        <v>0</v>
      </c>
      <c r="N47" s="48"/>
      <c r="O47" s="90">
        <f>IF(AND(N47&gt;75),ROUNDDOWN(1.84523*(N47-75)^1.348,0),0)</f>
        <v>0</v>
      </c>
      <c r="P47" s="48"/>
      <c r="Q47" s="128">
        <f>IF(AND(P47&gt;210),ROUNDDOWN(0.188807*(P47-210)^1.41,0),0)</f>
        <v>0</v>
      </c>
      <c r="R47" s="52"/>
      <c r="S47" s="91">
        <f>IF(AND(R47&gt;7.95),ROUNDDOWN(7.86*(R47-7.95)^1.1,0),0)</f>
        <v>0</v>
      </c>
      <c r="U47" s="20">
        <f>J47*60+L47</f>
        <v>0</v>
      </c>
      <c r="V47" s="21">
        <f t="shared" si="0"/>
        <v>0</v>
      </c>
    </row>
    <row r="48" spans="1:22" ht="13.5" thickBot="1">
      <c r="A48" s="215"/>
      <c r="B48" s="6"/>
      <c r="C48" s="92"/>
      <c r="D48" s="93"/>
      <c r="E48" s="19"/>
      <c r="F48" s="30">
        <f>I48+M48+O48+Q48+S48</f>
        <v>0</v>
      </c>
      <c r="G48" s="94">
        <f>F46</f>
        <v>0</v>
      </c>
      <c r="H48" s="46"/>
      <c r="I48" s="95">
        <f>IF(AND(H48&gt;6.8,H48&lt;12.8),IF($B$4=1,ROUNDDOWN(46.0849*(12.76-H48)^1.81,0),ROUNDDOWN(46.0849*(13-H48)^1.81,)),0)</f>
        <v>0</v>
      </c>
      <c r="J48" s="96"/>
      <c r="K48" s="25" t="s">
        <v>24</v>
      </c>
      <c r="L48" s="41"/>
      <c r="M48" s="97">
        <f>V48</f>
        <v>0</v>
      </c>
      <c r="N48" s="49"/>
      <c r="O48" s="98">
        <f>IF(AND(N48&gt;75),ROUNDDOWN(1.84523*(N48-75)^1.348,0),0)</f>
        <v>0</v>
      </c>
      <c r="P48" s="49"/>
      <c r="Q48" s="128">
        <f>IF(AND(P48&gt;210),ROUNDDOWN(0.188807*(P48-210)^1.41,0),0)</f>
        <v>0</v>
      </c>
      <c r="R48" s="53"/>
      <c r="S48" s="99">
        <f>IF(AND(R48&gt;7.95),ROUNDDOWN(7.86*(R48-7.95)^1.1,0),0)</f>
        <v>0</v>
      </c>
      <c r="U48" s="20">
        <f>J48*60+L48</f>
        <v>0</v>
      </c>
      <c r="V48" s="21">
        <f t="shared" si="0"/>
        <v>0</v>
      </c>
    </row>
    <row r="49" spans="1:22" ht="13.5" thickBot="1">
      <c r="A49" s="215"/>
      <c r="B49" s="6"/>
      <c r="C49" s="92"/>
      <c r="D49" s="93"/>
      <c r="E49" s="19"/>
      <c r="F49" s="30">
        <f>I49+M49+O49+Q49+S49</f>
        <v>0</v>
      </c>
      <c r="G49" s="94">
        <f>F46</f>
        <v>0</v>
      </c>
      <c r="H49" s="46"/>
      <c r="I49" s="95">
        <f>IF(AND(H49&gt;6.8,H49&lt;12.8),IF($B$4=1,ROUNDDOWN(46.0849*(12.76-H49)^1.81,0),ROUNDDOWN(46.0849*(13-H49)^1.81,)),0)</f>
        <v>0</v>
      </c>
      <c r="J49" s="101"/>
      <c r="K49" s="17" t="s">
        <v>24</v>
      </c>
      <c r="L49" s="42"/>
      <c r="M49" s="97">
        <f>V49</f>
        <v>0</v>
      </c>
      <c r="N49" s="49"/>
      <c r="O49" s="98">
        <f>IF(AND(N49&gt;75),ROUNDDOWN(1.84523*(N49-75)^1.348,0),0)</f>
        <v>0</v>
      </c>
      <c r="P49" s="49"/>
      <c r="Q49" s="128">
        <f>IF(AND(P49&gt;210),ROUNDDOWN(0.188807*(P49-210)^1.41,0),0)</f>
        <v>0</v>
      </c>
      <c r="R49" s="53"/>
      <c r="S49" s="99">
        <f>IF(AND(R49&gt;7.95),ROUNDDOWN(7.86*(R49-7.95)^1.1,0),0)</f>
        <v>0</v>
      </c>
      <c r="U49" s="20">
        <f>J49*60+L49</f>
        <v>0</v>
      </c>
      <c r="V49" s="21">
        <f t="shared" si="0"/>
        <v>0</v>
      </c>
    </row>
    <row r="50" spans="1:22" ht="13.5" thickBot="1">
      <c r="A50" s="215"/>
      <c r="B50" s="6"/>
      <c r="C50" s="92"/>
      <c r="D50" s="93"/>
      <c r="E50" s="19"/>
      <c r="F50" s="30">
        <f>I50+M50+O50+Q50+S50</f>
        <v>0</v>
      </c>
      <c r="G50" s="94">
        <f>F46</f>
        <v>0</v>
      </c>
      <c r="H50" s="46"/>
      <c r="I50" s="95">
        <f>IF(AND(H50&gt;6.8,H50&lt;12.8),IF($B$4=1,ROUNDDOWN(46.0849*(12.76-H50)^1.81,0),ROUNDDOWN(46.0849*(13-H50)^1.81,)),0)</f>
        <v>0</v>
      </c>
      <c r="J50" s="96"/>
      <c r="K50" s="25" t="s">
        <v>24</v>
      </c>
      <c r="L50" s="41"/>
      <c r="M50" s="97">
        <f>V50</f>
        <v>0</v>
      </c>
      <c r="N50" s="49"/>
      <c r="O50" s="98">
        <f>IF(AND(N50&gt;75),ROUNDDOWN(1.84523*(N50-75)^1.348,0),0)</f>
        <v>0</v>
      </c>
      <c r="P50" s="49"/>
      <c r="Q50" s="128">
        <f>IF(AND(P50&gt;210),ROUNDDOWN(0.188807*(P50-210)^1.41,0),0)</f>
        <v>0</v>
      </c>
      <c r="R50" s="53"/>
      <c r="S50" s="99">
        <f>IF(AND(R50&gt;7.95),ROUNDDOWN(7.86*(R50-7.95)^1.1,0),0)</f>
        <v>0</v>
      </c>
      <c r="U50" s="20">
        <f>J50*60+L50</f>
        <v>0</v>
      </c>
      <c r="V50" s="21">
        <f t="shared" si="0"/>
        <v>0</v>
      </c>
    </row>
    <row r="51" spans="1:22" ht="13.5" thickBot="1">
      <c r="A51" s="216"/>
      <c r="B51" s="9"/>
      <c r="C51" s="10"/>
      <c r="D51" s="105"/>
      <c r="E51" s="11"/>
      <c r="F51" s="31">
        <f>I51+M51+O51+Q51+S51</f>
        <v>0</v>
      </c>
      <c r="G51" s="106">
        <f>F46</f>
        <v>0</v>
      </c>
      <c r="H51" s="47"/>
      <c r="I51" s="129">
        <f>IF(AND(H51&gt;6.8,H51&lt;12.8),IF($B$4=1,ROUNDDOWN(46.0849*(12.76-H51)^1.81,0),ROUNDDOWN(46.0849*(13-H51)^1.81,)),0)</f>
        <v>0</v>
      </c>
      <c r="J51" s="130"/>
      <c r="K51" s="26" t="s">
        <v>24</v>
      </c>
      <c r="L51" s="43"/>
      <c r="M51" s="131">
        <f>V51</f>
        <v>0</v>
      </c>
      <c r="N51" s="50"/>
      <c r="O51" s="132">
        <f>IF(AND(N51&gt;75),ROUNDDOWN(1.84523*(N51-75)^1.348,0),0)</f>
        <v>0</v>
      </c>
      <c r="P51" s="50"/>
      <c r="Q51" s="132">
        <f>IF(AND(P51&gt;210),ROUNDDOWN(0.188807*(P51-210)^1.41,0),0)</f>
        <v>0</v>
      </c>
      <c r="R51" s="54"/>
      <c r="S51" s="133">
        <f>IF(AND(R51&gt;7.95),ROUNDDOWN(7.86*(R51-7.95)^1.1,0),0)</f>
        <v>0</v>
      </c>
      <c r="U51" s="20">
        <f>J51*60+L51</f>
        <v>0</v>
      </c>
      <c r="V51" s="21">
        <f t="shared" si="0"/>
        <v>0</v>
      </c>
    </row>
    <row r="52" spans="1:22" ht="7.5" customHeight="1" thickBot="1">
      <c r="A52" s="217"/>
      <c r="B52" s="60"/>
      <c r="C52" s="19"/>
      <c r="D52" s="19"/>
      <c r="E52" s="19"/>
      <c r="F52" s="118"/>
      <c r="G52" s="116">
        <f>F46</f>
        <v>0</v>
      </c>
      <c r="H52" s="117"/>
      <c r="I52" s="118"/>
      <c r="J52" s="19"/>
      <c r="K52" s="19"/>
      <c r="L52" s="18"/>
      <c r="M52" s="118"/>
      <c r="N52" s="19"/>
      <c r="O52" s="118"/>
      <c r="P52" s="19"/>
      <c r="Q52" s="118"/>
      <c r="R52" s="19"/>
      <c r="S52" s="119"/>
      <c r="V52" s="21">
        <f t="shared" si="0"/>
        <v>0</v>
      </c>
    </row>
    <row r="53" spans="1:22" ht="13.5" thickBot="1">
      <c r="A53" s="218">
        <v>8</v>
      </c>
      <c r="B53" s="27">
        <f>$B$4</f>
        <v>1</v>
      </c>
      <c r="C53" s="4"/>
      <c r="D53" s="72"/>
      <c r="E53" s="5"/>
      <c r="F53" s="33">
        <f>SUM(F54:F58)-MIN(F54:F58)</f>
        <v>0</v>
      </c>
      <c r="G53" s="73">
        <f>F53</f>
        <v>0</v>
      </c>
      <c r="H53" s="74"/>
      <c r="I53" s="75"/>
      <c r="J53" s="76"/>
      <c r="K53" s="76"/>
      <c r="L53" s="77"/>
      <c r="M53" s="78"/>
      <c r="N53" s="79"/>
      <c r="O53" s="80"/>
      <c r="P53" s="79"/>
      <c r="Q53" s="80"/>
      <c r="R53" s="81"/>
      <c r="S53" s="82"/>
      <c r="V53" s="21">
        <f t="shared" si="0"/>
        <v>0</v>
      </c>
    </row>
    <row r="54" spans="1:22" ht="13.5" thickBot="1">
      <c r="A54" s="214"/>
      <c r="B54" s="6"/>
      <c r="C54" s="7"/>
      <c r="D54" s="83"/>
      <c r="E54" s="19"/>
      <c r="F54" s="29">
        <f>I54+M54+O54+Q54+S54</f>
        <v>0</v>
      </c>
      <c r="G54" s="84">
        <f>F53</f>
        <v>0</v>
      </c>
      <c r="H54" s="127"/>
      <c r="I54" s="85">
        <f>IF(AND(H54&gt;6.8,H54&lt;12.8),IF($B$4=1,ROUNDDOWN(46.0849*(12.76-H54)^1.81,0),ROUNDDOWN(46.0849*(13-H54)^1.81,)),0)</f>
        <v>0</v>
      </c>
      <c r="J54" s="86"/>
      <c r="K54" s="87" t="s">
        <v>24</v>
      </c>
      <c r="L54" s="88"/>
      <c r="M54" s="89">
        <f>V54</f>
        <v>0</v>
      </c>
      <c r="N54" s="48"/>
      <c r="O54" s="90">
        <f>IF(AND(N54&gt;75),ROUNDDOWN(1.84523*(N54-75)^1.348,0),0)</f>
        <v>0</v>
      </c>
      <c r="P54" s="48"/>
      <c r="Q54" s="128">
        <f>IF(AND(P54&gt;210),ROUNDDOWN(0.188807*(P54-210)^1.41,0),0)</f>
        <v>0</v>
      </c>
      <c r="R54" s="55"/>
      <c r="S54" s="91">
        <f>IF(AND(R54&gt;7.95),ROUNDDOWN(7.86*(R54-7.95)^1.1,0),0)</f>
        <v>0</v>
      </c>
      <c r="U54" s="20">
        <f>J54*60+L54</f>
        <v>0</v>
      </c>
      <c r="V54" s="21">
        <f t="shared" si="0"/>
        <v>0</v>
      </c>
    </row>
    <row r="55" spans="1:22" ht="13.5" thickBot="1">
      <c r="A55" s="215"/>
      <c r="B55" s="6"/>
      <c r="C55" s="92"/>
      <c r="D55" s="93"/>
      <c r="E55" s="19"/>
      <c r="F55" s="30">
        <f>I55+M55+O55+Q55+S55</f>
        <v>0</v>
      </c>
      <c r="G55" s="94">
        <f>F53</f>
        <v>0</v>
      </c>
      <c r="H55" s="46"/>
      <c r="I55" s="95">
        <f>IF(AND(H55&gt;6.8,H55&lt;12.8),IF($B$4=1,ROUNDDOWN(46.0849*(12.76-H55)^1.81,0),ROUNDDOWN(46.0849*(13-H55)^1.81,)),0)</f>
        <v>0</v>
      </c>
      <c r="J55" s="96"/>
      <c r="K55" s="25" t="s">
        <v>24</v>
      </c>
      <c r="L55" s="41"/>
      <c r="M55" s="97">
        <f>V55</f>
        <v>0</v>
      </c>
      <c r="N55" s="49"/>
      <c r="O55" s="98">
        <f>IF(AND(N55&gt;75),ROUNDDOWN(1.84523*(N55-75)^1.348,0),0)</f>
        <v>0</v>
      </c>
      <c r="P55" s="49"/>
      <c r="Q55" s="128">
        <f>IF(AND(P55&gt;210),ROUNDDOWN(0.188807*(P55-210)^1.41,0),0)</f>
        <v>0</v>
      </c>
      <c r="R55" s="53"/>
      <c r="S55" s="99">
        <f>IF(AND(R55&gt;7.95),ROUNDDOWN(7.86*(R55-7.95)^1.1,0),0)</f>
        <v>0</v>
      </c>
      <c r="U55" s="20">
        <f>J55*60+L55</f>
        <v>0</v>
      </c>
      <c r="V55" s="21">
        <f t="shared" si="0"/>
        <v>0</v>
      </c>
    </row>
    <row r="56" spans="1:22" ht="13.5" thickBot="1">
      <c r="A56" s="215"/>
      <c r="B56" s="6"/>
      <c r="C56" s="92"/>
      <c r="D56" s="93"/>
      <c r="E56" s="19"/>
      <c r="F56" s="30">
        <f>I56+M56+O56+Q56+S56</f>
        <v>0</v>
      </c>
      <c r="G56" s="94">
        <f>F53</f>
        <v>0</v>
      </c>
      <c r="H56" s="46"/>
      <c r="I56" s="95">
        <f>IF(AND(H56&gt;6.8,H56&lt;12.8),IF($B$4=1,ROUNDDOWN(46.0849*(12.76-H56)^1.81,0),ROUNDDOWN(46.0849*(13-H56)^1.81,)),0)</f>
        <v>0</v>
      </c>
      <c r="J56" s="101"/>
      <c r="K56" s="17" t="s">
        <v>24</v>
      </c>
      <c r="L56" s="42"/>
      <c r="M56" s="97">
        <f>V56</f>
        <v>0</v>
      </c>
      <c r="N56" s="49"/>
      <c r="O56" s="98">
        <f>IF(AND(N56&gt;75),ROUNDDOWN(1.84523*(N56-75)^1.348,0),0)</f>
        <v>0</v>
      </c>
      <c r="P56" s="49"/>
      <c r="Q56" s="128">
        <f>IF(AND(P56&gt;210),ROUNDDOWN(0.188807*(P56-210)^1.41,0),0)</f>
        <v>0</v>
      </c>
      <c r="R56" s="53"/>
      <c r="S56" s="99">
        <f>IF(AND(R56&gt;7.95),ROUNDDOWN(7.86*(R56-7.95)^1.1,0),0)</f>
        <v>0</v>
      </c>
      <c r="U56" s="20">
        <f>J56*60+L56</f>
        <v>0</v>
      </c>
      <c r="V56" s="21">
        <f t="shared" si="0"/>
        <v>0</v>
      </c>
    </row>
    <row r="57" spans="1:22" ht="13.5" thickBot="1">
      <c r="A57" s="215"/>
      <c r="B57" s="6"/>
      <c r="C57" s="92"/>
      <c r="D57" s="93"/>
      <c r="E57" s="19"/>
      <c r="F57" s="30">
        <f>I57+M57+O57+Q57+S57</f>
        <v>0</v>
      </c>
      <c r="G57" s="94">
        <f>F53</f>
        <v>0</v>
      </c>
      <c r="H57" s="46"/>
      <c r="I57" s="95">
        <f>IF(AND(H57&gt;6.8,H57&lt;12.8),IF($B$4=1,ROUNDDOWN(46.0849*(12.76-H57)^1.81,0),ROUNDDOWN(46.0849*(13-H57)^1.81,)),0)</f>
        <v>0</v>
      </c>
      <c r="J57" s="96"/>
      <c r="K57" s="25" t="s">
        <v>24</v>
      </c>
      <c r="L57" s="41"/>
      <c r="M57" s="97">
        <f>V57</f>
        <v>0</v>
      </c>
      <c r="N57" s="49"/>
      <c r="O57" s="98">
        <f>IF(AND(N57&gt;75),ROUNDDOWN(1.84523*(N57-75)^1.348,0),0)</f>
        <v>0</v>
      </c>
      <c r="P57" s="49"/>
      <c r="Q57" s="128">
        <f>IF(AND(P57&gt;210),ROUNDDOWN(0.188807*(P57-210)^1.41,0),0)</f>
        <v>0</v>
      </c>
      <c r="R57" s="53"/>
      <c r="S57" s="99">
        <f>IF(AND(R57&gt;7.95),ROUNDDOWN(7.86*(R57-7.95)^1.1,0),0)</f>
        <v>0</v>
      </c>
      <c r="U57" s="20">
        <f>J57*60+L57</f>
        <v>0</v>
      </c>
      <c r="V57" s="21">
        <f t="shared" si="0"/>
        <v>0</v>
      </c>
    </row>
    <row r="58" spans="1:22" ht="13.5" thickBot="1">
      <c r="A58" s="216"/>
      <c r="B58" s="9"/>
      <c r="C58" s="10"/>
      <c r="D58" s="105"/>
      <c r="E58" s="11"/>
      <c r="F58" s="31">
        <f>I58+M58+O58+Q58+S58</f>
        <v>0</v>
      </c>
      <c r="G58" s="106">
        <f>F53</f>
        <v>0</v>
      </c>
      <c r="H58" s="47"/>
      <c r="I58" s="129">
        <f>IF(AND(H58&gt;6.8,H58&lt;12.8),IF($B$4=1,ROUNDDOWN(46.0849*(12.76-H58)^1.81,0),ROUNDDOWN(46.0849*(13-H58)^1.81,)),0)</f>
        <v>0</v>
      </c>
      <c r="J58" s="130"/>
      <c r="K58" s="26" t="s">
        <v>24</v>
      </c>
      <c r="L58" s="43"/>
      <c r="M58" s="131">
        <f>V58</f>
        <v>0</v>
      </c>
      <c r="N58" s="50"/>
      <c r="O58" s="132">
        <f>IF(AND(N58&gt;75),ROUNDDOWN(1.84523*(N58-75)^1.348,0),0)</f>
        <v>0</v>
      </c>
      <c r="P58" s="50"/>
      <c r="Q58" s="132">
        <f>IF(AND(P58&gt;210),ROUNDDOWN(0.188807*(P58-210)^1.41,0),0)</f>
        <v>0</v>
      </c>
      <c r="R58" s="54"/>
      <c r="S58" s="133">
        <f>IF(AND(R58&gt;7.95),ROUNDDOWN(7.86*(R58-7.95)^1.1,0),0)</f>
        <v>0</v>
      </c>
      <c r="U58" s="20">
        <f>J58*60+L58</f>
        <v>0</v>
      </c>
      <c r="V58" s="21">
        <f t="shared" si="0"/>
        <v>0</v>
      </c>
    </row>
    <row r="59" spans="1:22" ht="7.5" customHeight="1" thickBot="1">
      <c r="A59" s="217"/>
      <c r="B59" s="60"/>
      <c r="C59" s="19"/>
      <c r="D59" s="19"/>
      <c r="E59" s="19"/>
      <c r="F59" s="118"/>
      <c r="G59" s="116">
        <f>F53</f>
        <v>0</v>
      </c>
      <c r="H59" s="117"/>
      <c r="I59" s="118"/>
      <c r="J59" s="19"/>
      <c r="K59" s="19"/>
      <c r="L59" s="18"/>
      <c r="M59" s="118"/>
      <c r="N59" s="19"/>
      <c r="O59" s="118"/>
      <c r="P59" s="19"/>
      <c r="Q59" s="118"/>
      <c r="R59" s="19"/>
      <c r="S59" s="119"/>
      <c r="V59" s="21">
        <f t="shared" si="0"/>
        <v>0</v>
      </c>
    </row>
    <row r="60" spans="1:22" ht="13.5" thickBot="1">
      <c r="A60" s="218">
        <v>9</v>
      </c>
      <c r="B60" s="27">
        <f>$B$4</f>
        <v>1</v>
      </c>
      <c r="C60" s="4"/>
      <c r="D60" s="72"/>
      <c r="E60" s="5"/>
      <c r="F60" s="33">
        <f>SUM(F61:F65)-MIN(F61:F65)</f>
        <v>0</v>
      </c>
      <c r="G60" s="73">
        <f>F60</f>
        <v>0</v>
      </c>
      <c r="H60" s="74"/>
      <c r="I60" s="75"/>
      <c r="J60" s="76"/>
      <c r="K60" s="76"/>
      <c r="L60" s="77"/>
      <c r="M60" s="78"/>
      <c r="N60" s="79"/>
      <c r="O60" s="80"/>
      <c r="P60" s="79"/>
      <c r="Q60" s="80"/>
      <c r="R60" s="81"/>
      <c r="S60" s="82"/>
      <c r="V60" s="21">
        <f t="shared" si="0"/>
        <v>0</v>
      </c>
    </row>
    <row r="61" spans="1:22" ht="13.5" thickBot="1">
      <c r="A61" s="214"/>
      <c r="B61" s="6"/>
      <c r="C61" s="7"/>
      <c r="D61" s="83"/>
      <c r="E61" s="19"/>
      <c r="F61" s="29">
        <f>I61+M61+O61+Q61+S61</f>
        <v>0</v>
      </c>
      <c r="G61" s="84">
        <f>F60</f>
        <v>0</v>
      </c>
      <c r="H61" s="45"/>
      <c r="I61" s="85">
        <f>IF(AND(H61&gt;6.8,H61&lt;12.8),IF($B$4=1,ROUNDDOWN(46.0849*(12.76-H61)^1.81,0),ROUNDDOWN(46.0849*(13-H61)^1.81,)),0)</f>
        <v>0</v>
      </c>
      <c r="J61" s="86"/>
      <c r="K61" s="87" t="s">
        <v>24</v>
      </c>
      <c r="L61" s="88"/>
      <c r="M61" s="89">
        <f>V61</f>
        <v>0</v>
      </c>
      <c r="N61" s="48"/>
      <c r="O61" s="90">
        <f>IF(AND(N61&gt;75),ROUNDDOWN(1.84523*(N61-75)^1.348,0),0)</f>
        <v>0</v>
      </c>
      <c r="P61" s="48"/>
      <c r="Q61" s="128">
        <f>IF(AND(P61&gt;210),ROUNDDOWN(0.188807*(P61-210)^1.41,0),0)</f>
        <v>0</v>
      </c>
      <c r="R61" s="52"/>
      <c r="S61" s="91">
        <f>IF(AND(R61&gt;7.95),ROUNDDOWN(7.86*(R61-7.95)^1.1,0),0)</f>
        <v>0</v>
      </c>
      <c r="U61" s="20">
        <f>J61*60+L61</f>
        <v>0</v>
      </c>
      <c r="V61" s="21">
        <f t="shared" si="0"/>
        <v>0</v>
      </c>
    </row>
    <row r="62" spans="1:22" ht="13.5" thickBot="1">
      <c r="A62" s="215"/>
      <c r="B62" s="6"/>
      <c r="C62" s="92"/>
      <c r="D62" s="93"/>
      <c r="E62" s="19"/>
      <c r="F62" s="30">
        <f>I62+M62+O62+Q62+S62</f>
        <v>0</v>
      </c>
      <c r="G62" s="94">
        <f>F60</f>
        <v>0</v>
      </c>
      <c r="H62" s="45"/>
      <c r="I62" s="95">
        <f>IF(AND(H62&gt;6.8,H62&lt;12.8),IF($B$4=1,ROUNDDOWN(46.0849*(12.76-H62)^1.81,0),ROUNDDOWN(46.0849*(13-H62)^1.81,)),0)</f>
        <v>0</v>
      </c>
      <c r="J62" s="96"/>
      <c r="K62" s="25" t="s">
        <v>24</v>
      </c>
      <c r="L62" s="41"/>
      <c r="M62" s="97">
        <f>V62</f>
        <v>0</v>
      </c>
      <c r="N62" s="49"/>
      <c r="O62" s="98">
        <f>IF(AND(N62&gt;75),ROUNDDOWN(1.84523*(N62-75)^1.348,0),0)</f>
        <v>0</v>
      </c>
      <c r="P62" s="49"/>
      <c r="Q62" s="128">
        <f>IF(AND(P62&gt;210),ROUNDDOWN(0.188807*(P62-210)^1.41,0),0)</f>
        <v>0</v>
      </c>
      <c r="R62" s="53"/>
      <c r="S62" s="99">
        <f>IF(AND(R62&gt;7.95),ROUNDDOWN(7.86*(R62-7.95)^1.1,0),0)</f>
        <v>0</v>
      </c>
      <c r="U62" s="20">
        <f>J62*60+L62</f>
        <v>0</v>
      </c>
      <c r="V62" s="21">
        <f t="shared" si="0"/>
        <v>0</v>
      </c>
    </row>
    <row r="63" spans="1:22" ht="13.5" thickBot="1">
      <c r="A63" s="215"/>
      <c r="B63" s="6"/>
      <c r="C63" s="92"/>
      <c r="D63" s="93"/>
      <c r="E63" s="19"/>
      <c r="F63" s="30">
        <f>I63+M63+O63+Q63+S63</f>
        <v>0</v>
      </c>
      <c r="G63" s="94">
        <f>F60</f>
        <v>0</v>
      </c>
      <c r="H63" s="45"/>
      <c r="I63" s="95">
        <f>IF(AND(H63&gt;6.8,H63&lt;12.8),IF($B$4=1,ROUNDDOWN(46.0849*(12.76-H63)^1.81,0),ROUNDDOWN(46.0849*(13-H63)^1.81,)),0)</f>
        <v>0</v>
      </c>
      <c r="J63" s="101"/>
      <c r="K63" s="17" t="s">
        <v>24</v>
      </c>
      <c r="L63" s="42"/>
      <c r="M63" s="97">
        <f>V63</f>
        <v>0</v>
      </c>
      <c r="N63" s="49"/>
      <c r="O63" s="98">
        <f>IF(AND(N63&gt;75),ROUNDDOWN(1.84523*(N63-75)^1.348,0),0)</f>
        <v>0</v>
      </c>
      <c r="P63" s="49"/>
      <c r="Q63" s="128">
        <f>IF(AND(P63&gt;210),ROUNDDOWN(0.188807*(P63-210)^1.41,0),0)</f>
        <v>0</v>
      </c>
      <c r="R63" s="53"/>
      <c r="S63" s="99">
        <f>IF(AND(R63&gt;7.95),ROUNDDOWN(7.86*(R63-7.95)^1.1,0),0)</f>
        <v>0</v>
      </c>
      <c r="U63" s="20">
        <f>J63*60+L63</f>
        <v>0</v>
      </c>
      <c r="V63" s="21">
        <f t="shared" si="0"/>
        <v>0</v>
      </c>
    </row>
    <row r="64" spans="1:22" ht="13.5" thickBot="1">
      <c r="A64" s="215"/>
      <c r="B64" s="6"/>
      <c r="C64" s="92"/>
      <c r="D64" s="93"/>
      <c r="E64" s="19"/>
      <c r="F64" s="30">
        <f>I64+M64+O64+Q64+S64</f>
        <v>0</v>
      </c>
      <c r="G64" s="94">
        <f>F60</f>
        <v>0</v>
      </c>
      <c r="H64" s="45"/>
      <c r="I64" s="95">
        <f>IF(AND(H64&gt;6.8,H64&lt;12.8),IF($B$4=1,ROUNDDOWN(46.0849*(12.76-H64)^1.81,0),ROUNDDOWN(46.0849*(13-H64)^1.81,)),0)</f>
        <v>0</v>
      </c>
      <c r="J64" s="96"/>
      <c r="K64" s="25" t="s">
        <v>24</v>
      </c>
      <c r="L64" s="41"/>
      <c r="M64" s="97">
        <f>V64</f>
        <v>0</v>
      </c>
      <c r="N64" s="49"/>
      <c r="O64" s="98">
        <f>IF(AND(N64&gt;75),ROUNDDOWN(1.84523*(N64-75)^1.348,0),0)</f>
        <v>0</v>
      </c>
      <c r="P64" s="49"/>
      <c r="Q64" s="128">
        <f>IF(AND(P64&gt;210),ROUNDDOWN(0.188807*(P64-210)^1.41,0),0)</f>
        <v>0</v>
      </c>
      <c r="R64" s="53"/>
      <c r="S64" s="99">
        <f>IF(AND(R64&gt;7.95),ROUNDDOWN(7.86*(R64-7.95)^1.1,0),0)</f>
        <v>0</v>
      </c>
      <c r="U64" s="20">
        <f>J64*60+L64</f>
        <v>0</v>
      </c>
      <c r="V64" s="21">
        <f t="shared" si="0"/>
        <v>0</v>
      </c>
    </row>
    <row r="65" spans="1:22" ht="13.5" thickBot="1">
      <c r="A65" s="216"/>
      <c r="B65" s="9"/>
      <c r="C65" s="10"/>
      <c r="D65" s="105"/>
      <c r="E65" s="11"/>
      <c r="F65" s="31">
        <f>I65+M65+O65+Q65+S65</f>
        <v>0</v>
      </c>
      <c r="G65" s="106">
        <f>F60</f>
        <v>0</v>
      </c>
      <c r="H65" s="44"/>
      <c r="I65" s="129">
        <f>IF(AND(H65&gt;6.8,H65&lt;12.8),IF($B$4=1,ROUNDDOWN(46.0849*(12.76-H65)^1.81,0),ROUNDDOWN(46.0849*(13-H65)^1.81,)),0)</f>
        <v>0</v>
      </c>
      <c r="J65" s="130"/>
      <c r="K65" s="26" t="s">
        <v>24</v>
      </c>
      <c r="L65" s="43"/>
      <c r="M65" s="131">
        <f>V65</f>
        <v>0</v>
      </c>
      <c r="N65" s="50"/>
      <c r="O65" s="132">
        <f>IF(AND(N65&gt;75),ROUNDDOWN(1.84523*(N65-75)^1.348,0),0)</f>
        <v>0</v>
      </c>
      <c r="P65" s="50"/>
      <c r="Q65" s="132">
        <f>IF(AND(P65&gt;210),ROUNDDOWN(0.188807*(P65-210)^1.41,0),0)</f>
        <v>0</v>
      </c>
      <c r="R65" s="54"/>
      <c r="S65" s="133">
        <f>IF(AND(R65&gt;7.95),ROUNDDOWN(7.86*(R65-7.95)^1.1,0),0)</f>
        <v>0</v>
      </c>
      <c r="U65" s="20">
        <f>J65*60+L65</f>
        <v>0</v>
      </c>
      <c r="V65" s="21">
        <f t="shared" si="0"/>
        <v>0</v>
      </c>
    </row>
    <row r="66" spans="1:22" ht="7.5" customHeight="1" thickBot="1">
      <c r="A66" s="217"/>
      <c r="B66" s="60"/>
      <c r="C66" s="19"/>
      <c r="D66" s="19"/>
      <c r="E66" s="19"/>
      <c r="F66" s="118"/>
      <c r="G66" s="116">
        <f>F60</f>
        <v>0</v>
      </c>
      <c r="H66" s="117"/>
      <c r="I66" s="118"/>
      <c r="J66" s="19"/>
      <c r="K66" s="19"/>
      <c r="L66" s="18"/>
      <c r="M66" s="118"/>
      <c r="N66" s="19"/>
      <c r="O66" s="118"/>
      <c r="P66" s="19"/>
      <c r="Q66" s="118"/>
      <c r="R66" s="19"/>
      <c r="S66" s="119"/>
      <c r="V66" s="21">
        <f t="shared" si="0"/>
        <v>0</v>
      </c>
    </row>
    <row r="67" spans="1:22" ht="13.5" thickBot="1">
      <c r="A67" s="218">
        <v>10</v>
      </c>
      <c r="B67" s="27">
        <v>1</v>
      </c>
      <c r="C67" s="4"/>
      <c r="D67" s="72"/>
      <c r="E67" s="5"/>
      <c r="F67" s="33">
        <f>SUM(F68:F72)-MIN(F68:F72)</f>
        <v>0</v>
      </c>
      <c r="G67" s="73">
        <f>F67</f>
        <v>0</v>
      </c>
      <c r="H67" s="74"/>
      <c r="I67" s="75"/>
      <c r="J67" s="76"/>
      <c r="K67" s="76"/>
      <c r="L67" s="77"/>
      <c r="M67" s="78"/>
      <c r="N67" s="79"/>
      <c r="O67" s="80"/>
      <c r="P67" s="79"/>
      <c r="Q67" s="80"/>
      <c r="R67" s="81"/>
      <c r="S67" s="82"/>
      <c r="V67" s="21">
        <f t="shared" si="0"/>
        <v>0</v>
      </c>
    </row>
    <row r="68" spans="1:22" ht="13.5" thickBot="1">
      <c r="A68" s="214"/>
      <c r="B68" s="6"/>
      <c r="C68" s="7"/>
      <c r="D68" s="83"/>
      <c r="E68" s="19"/>
      <c r="F68" s="29">
        <f>I68+M68+O68+Q68+S68</f>
        <v>0</v>
      </c>
      <c r="G68" s="84">
        <f>F67</f>
        <v>0</v>
      </c>
      <c r="H68" s="45"/>
      <c r="I68" s="85">
        <f>IF(AND(H68&gt;6.8,H68&lt;12.8),IF($B$4=1,ROUNDDOWN(46.0849*(12.76-H68)^1.81,0),ROUNDDOWN(46.0849*(13-H68)^1.81,)),0)</f>
        <v>0</v>
      </c>
      <c r="J68" s="101"/>
      <c r="K68" s="17" t="s">
        <v>24</v>
      </c>
      <c r="L68" s="88"/>
      <c r="M68" s="89">
        <f>V68</f>
        <v>0</v>
      </c>
      <c r="N68" s="48"/>
      <c r="O68" s="90">
        <f>IF(AND(N68&gt;75),ROUNDDOWN(1.84523*(N68-75)^1.348,0),0)</f>
        <v>0</v>
      </c>
      <c r="P68" s="48"/>
      <c r="Q68" s="128">
        <f>IF(AND(P68&gt;210),ROUNDDOWN(0.188807*(P68-210)^1.41,0),0)</f>
        <v>0</v>
      </c>
      <c r="R68" s="52"/>
      <c r="S68" s="91">
        <f>IF(AND(R68&gt;7.95),ROUNDDOWN(7.86*(R68-7.95)^1.1,0),0)</f>
        <v>0</v>
      </c>
      <c r="U68" s="20">
        <f>J68*60+L68</f>
        <v>0</v>
      </c>
      <c r="V68" s="21">
        <f t="shared" si="0"/>
        <v>0</v>
      </c>
    </row>
    <row r="69" spans="1:22" ht="13.5" thickBot="1">
      <c r="A69" s="215"/>
      <c r="B69" s="6"/>
      <c r="C69" s="92"/>
      <c r="D69" s="93"/>
      <c r="E69" s="19"/>
      <c r="F69" s="30">
        <f>I69+M69+O69+Q69+S69</f>
        <v>0</v>
      </c>
      <c r="G69" s="94">
        <f>F67</f>
        <v>0</v>
      </c>
      <c r="H69" s="45"/>
      <c r="I69" s="95">
        <f>IF(AND(H69&gt;6.8,H69&lt;12.8),IF($B$4=1,ROUNDDOWN(46.0849*(12.76-H69)^1.81,0),ROUNDDOWN(46.0849*(13-H69)^1.81,)),0)</f>
        <v>0</v>
      </c>
      <c r="J69" s="96"/>
      <c r="K69" s="25" t="s">
        <v>24</v>
      </c>
      <c r="L69" s="41"/>
      <c r="M69" s="97">
        <f>V69</f>
        <v>0</v>
      </c>
      <c r="N69" s="49"/>
      <c r="O69" s="98">
        <f>IF(AND(N69&gt;75),ROUNDDOWN(1.84523*(N69-75)^1.348,0),0)</f>
        <v>0</v>
      </c>
      <c r="P69" s="49"/>
      <c r="Q69" s="128">
        <f>IF(AND(P69&gt;210),ROUNDDOWN(0.188807*(P69-210)^1.41,0),0)</f>
        <v>0</v>
      </c>
      <c r="R69" s="53"/>
      <c r="S69" s="99">
        <f>IF(AND(R69&gt;7.95),ROUNDDOWN(7.86*(R69-7.95)^1.1,0),0)</f>
        <v>0</v>
      </c>
      <c r="U69" s="20">
        <f>J69*60+L69</f>
        <v>0</v>
      </c>
      <c r="V69" s="21">
        <f t="shared" si="0"/>
        <v>0</v>
      </c>
    </row>
    <row r="70" spans="1:22" ht="13.5" thickBot="1">
      <c r="A70" s="215"/>
      <c r="B70" s="6"/>
      <c r="C70" s="92"/>
      <c r="D70" s="93"/>
      <c r="E70" s="19"/>
      <c r="F70" s="30">
        <f>I70+M70+O70+Q70+S70</f>
        <v>0</v>
      </c>
      <c r="G70" s="94">
        <f>F67</f>
        <v>0</v>
      </c>
      <c r="H70" s="45"/>
      <c r="I70" s="95">
        <f>IF(AND(H70&gt;6.8,H70&lt;12.8),IF($B$4=1,ROUNDDOWN(46.0849*(12.76-H70)^1.81,0),ROUNDDOWN(46.0849*(13-H70)^1.81,)),0)</f>
        <v>0</v>
      </c>
      <c r="J70" s="101"/>
      <c r="K70" s="17" t="s">
        <v>24</v>
      </c>
      <c r="L70" s="42"/>
      <c r="M70" s="97">
        <f>V70</f>
        <v>0</v>
      </c>
      <c r="N70" s="49"/>
      <c r="O70" s="98">
        <f>IF(AND(N70&gt;75),ROUNDDOWN(1.84523*(N70-75)^1.348,0),0)</f>
        <v>0</v>
      </c>
      <c r="P70" s="49"/>
      <c r="Q70" s="128">
        <f>IF(AND(P70&gt;210),ROUNDDOWN(0.188807*(P70-210)^1.41,0),0)</f>
        <v>0</v>
      </c>
      <c r="R70" s="53"/>
      <c r="S70" s="99">
        <f>IF(AND(R70&gt;7.95),ROUNDDOWN(7.86*(R70-7.95)^1.1,0),0)</f>
        <v>0</v>
      </c>
      <c r="U70" s="20">
        <f>J70*60+L70</f>
        <v>0</v>
      </c>
      <c r="V70" s="21">
        <f>IF(U70&gt;0,(INT(POWER(185-U70,1.88)*0.19889)),0)</f>
        <v>0</v>
      </c>
    </row>
    <row r="71" spans="1:22" ht="13.5" thickBot="1">
      <c r="A71" s="215"/>
      <c r="B71" s="6"/>
      <c r="C71" s="92"/>
      <c r="D71" s="93"/>
      <c r="E71" s="19"/>
      <c r="F71" s="30">
        <f>I71+M71+O71+Q71+S71</f>
        <v>0</v>
      </c>
      <c r="G71" s="94">
        <f>F67</f>
        <v>0</v>
      </c>
      <c r="H71" s="45"/>
      <c r="I71" s="95">
        <f>IF(AND(H71&gt;6.8,H71&lt;12.8),IF($B$4=1,ROUNDDOWN(46.0849*(12.76-H71)^1.81,0),ROUNDDOWN(46.0849*(13-H71)^1.81,)),0)</f>
        <v>0</v>
      </c>
      <c r="J71" s="96"/>
      <c r="K71" s="25" t="s">
        <v>24</v>
      </c>
      <c r="L71" s="41"/>
      <c r="M71" s="97">
        <f>V71</f>
        <v>0</v>
      </c>
      <c r="N71" s="49"/>
      <c r="O71" s="98">
        <f>IF(AND(N71&gt;75),ROUNDDOWN(1.84523*(N71-75)^1.348,0),0)</f>
        <v>0</v>
      </c>
      <c r="P71" s="49"/>
      <c r="Q71" s="128">
        <f>IF(AND(P71&gt;210),ROUNDDOWN(0.188807*(P71-210)^1.41,0),0)</f>
        <v>0</v>
      </c>
      <c r="R71" s="53"/>
      <c r="S71" s="99">
        <f>IF(AND(R71&gt;7.95),ROUNDDOWN(7.86*(R71-7.95)^1.1,0),0)</f>
        <v>0</v>
      </c>
      <c r="U71" s="20">
        <f>J71*60+L71</f>
        <v>0</v>
      </c>
      <c r="V71" s="21">
        <f>IF(U71&gt;0,(INT(POWER(185-U71,1.88)*0.19889)),0)</f>
        <v>0</v>
      </c>
    </row>
    <row r="72" spans="1:22" ht="13.5" thickBot="1">
      <c r="A72" s="216"/>
      <c r="B72" s="9"/>
      <c r="C72" s="10"/>
      <c r="D72" s="105"/>
      <c r="E72" s="11"/>
      <c r="F72" s="31">
        <f>I72+M72+O72+Q72+S72</f>
        <v>0</v>
      </c>
      <c r="G72" s="106">
        <f>F67</f>
        <v>0</v>
      </c>
      <c r="H72" s="44"/>
      <c r="I72" s="129">
        <f>IF(AND(H72&gt;6.8,H72&lt;12.8),IF($B$4=1,ROUNDDOWN(46.0849*(12.76-H72)^1.81,0),ROUNDDOWN(46.0849*(13-H72)^1.81,)),0)</f>
        <v>0</v>
      </c>
      <c r="J72" s="130"/>
      <c r="K72" s="26" t="s">
        <v>24</v>
      </c>
      <c r="L72" s="43"/>
      <c r="M72" s="131">
        <f>V72</f>
        <v>0</v>
      </c>
      <c r="N72" s="50"/>
      <c r="O72" s="132">
        <f>IF(AND(N72&gt;75),ROUNDDOWN(1.84523*(N72-75)^1.348,0),0)</f>
        <v>0</v>
      </c>
      <c r="P72" s="50"/>
      <c r="Q72" s="132">
        <f>IF(AND(P72&gt;210),ROUNDDOWN(0.188807*(P72-210)^1.41,0),0)</f>
        <v>0</v>
      </c>
      <c r="R72" s="54"/>
      <c r="S72" s="133">
        <f>IF(AND(R72&gt;7.95),ROUNDDOWN(7.86*(R72-7.95)^1.1,0),0)</f>
        <v>0</v>
      </c>
      <c r="U72" s="20">
        <f>J72*60+L72</f>
        <v>0</v>
      </c>
      <c r="V72" s="21">
        <f>IF(U72&gt;0,(INT(POWER(185-U72,1.88)*0.19889)),0)</f>
        <v>0</v>
      </c>
    </row>
    <row r="73" spans="2:19" ht="12.75">
      <c r="B73" s="28"/>
      <c r="F73" s="32"/>
      <c r="G73" s="12">
        <f>F67</f>
        <v>0</v>
      </c>
      <c r="H73" s="136"/>
      <c r="I73" s="32"/>
      <c r="K73" s="19"/>
      <c r="L73" s="18"/>
      <c r="M73" s="32"/>
      <c r="O73" s="32"/>
      <c r="Q73" s="32"/>
      <c r="S73" s="118"/>
    </row>
    <row r="74" ht="12">
      <c r="B74" s="28"/>
    </row>
    <row r="75" ht="12">
      <c r="B75" s="28"/>
    </row>
    <row r="76" ht="12">
      <c r="B76" s="28"/>
    </row>
    <row r="77" ht="12">
      <c r="B77" s="28"/>
    </row>
    <row r="78" ht="12">
      <c r="B78" s="28"/>
    </row>
    <row r="79" ht="12">
      <c r="B79" s="28"/>
    </row>
    <row r="80" ht="12">
      <c r="B80" s="28"/>
    </row>
    <row r="81" ht="12">
      <c r="B81" s="28"/>
    </row>
    <row r="82" ht="12">
      <c r="B82" s="28"/>
    </row>
    <row r="83" ht="12">
      <c r="B83" s="28"/>
    </row>
    <row r="84" ht="12">
      <c r="B84" s="28"/>
    </row>
    <row r="85" ht="12">
      <c r="B85" s="28"/>
    </row>
    <row r="86" ht="12">
      <c r="B86" s="28"/>
    </row>
  </sheetData>
  <sheetProtection/>
  <mergeCells count="5">
    <mergeCell ref="J3:L3"/>
    <mergeCell ref="C4:D4"/>
    <mergeCell ref="C11:D11"/>
    <mergeCell ref="C18:D18"/>
    <mergeCell ref="C25:D25"/>
  </mergeCells>
  <printOptions/>
  <pageMargins left="0.11811023622047244" right="0.1181102362204724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1" t="s">
        <v>45</v>
      </c>
    </row>
    <row r="2" ht="12.75" thickBot="1"/>
    <row r="3" spans="1:6" ht="13.5" thickBot="1">
      <c r="A3" s="182" t="s">
        <v>13</v>
      </c>
      <c r="B3" s="183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">
      <c r="A4" s="185" t="s">
        <v>48</v>
      </c>
      <c r="B4" s="186" t="str">
        <f>Bodování!C26</f>
        <v>Šmejkalová Lucie </v>
      </c>
      <c r="C4" s="187">
        <f>Bodování!D26</f>
        <v>2009</v>
      </c>
      <c r="D4" s="187" t="str">
        <f>Bodování!$C$25</f>
        <v>ZŠ Tachov Hornická</v>
      </c>
      <c r="E4" s="188">
        <f>Bodování!H26</f>
        <v>8.9</v>
      </c>
      <c r="F4" s="189">
        <f>Bodování!I26</f>
        <v>531</v>
      </c>
    </row>
    <row r="5" spans="1:6" ht="12">
      <c r="A5" s="190" t="s">
        <v>49</v>
      </c>
      <c r="B5" s="191" t="str">
        <f>Bodování!C9</f>
        <v>Kreuzmanová Vanesa </v>
      </c>
      <c r="C5" s="192">
        <f>Bodování!D9</f>
        <v>2011</v>
      </c>
      <c r="D5" s="192" t="str">
        <f>Bodování!$C$4</f>
        <v>ZŠ Přeštice</v>
      </c>
      <c r="E5" s="193">
        <f>Bodování!H9</f>
        <v>8.9</v>
      </c>
      <c r="F5" s="194">
        <f>Bodování!I9</f>
        <v>531</v>
      </c>
    </row>
    <row r="6" spans="1:6" ht="12">
      <c r="A6" s="185" t="s">
        <v>50</v>
      </c>
      <c r="B6" s="191" t="str">
        <f>Bodování!C19</f>
        <v>Vozárová Pavlína</v>
      </c>
      <c r="C6" s="192">
        <f>Bodování!D19</f>
        <v>0</v>
      </c>
      <c r="D6" s="192" t="str">
        <f>Bodování!$C$18</f>
        <v>ZŠ Horšovský Týn</v>
      </c>
      <c r="E6" s="193">
        <f>Bodování!H19</f>
        <v>8.4</v>
      </c>
      <c r="F6" s="194">
        <f>Bodování!I19</f>
        <v>662</v>
      </c>
    </row>
    <row r="7" spans="1:6" ht="12">
      <c r="A7" s="190" t="s">
        <v>51</v>
      </c>
      <c r="B7" s="191" t="str">
        <f>Bodování!C5</f>
        <v>Králová Laura          </v>
      </c>
      <c r="C7" s="192">
        <f>Bodování!D5</f>
        <v>2009</v>
      </c>
      <c r="D7" s="192" t="str">
        <f>Bodování!$C$4</f>
        <v>ZŠ Přeštice</v>
      </c>
      <c r="E7" s="193">
        <f>Bodování!H5</f>
        <v>8.8</v>
      </c>
      <c r="F7" s="194">
        <f>Bodování!I5</f>
        <v>556</v>
      </c>
    </row>
    <row r="8" spans="1:6" ht="12">
      <c r="A8" s="185" t="s">
        <v>52</v>
      </c>
      <c r="B8" s="191" t="str">
        <f>Bodování!C22</f>
        <v>Dubová Tereza</v>
      </c>
      <c r="C8" s="192">
        <f>Bodování!D22</f>
        <v>0</v>
      </c>
      <c r="D8" s="192" t="str">
        <f>Bodování!$C$18</f>
        <v>ZŠ Horšovský Týn</v>
      </c>
      <c r="E8" s="193">
        <f>Bodování!H22</f>
        <v>9.3</v>
      </c>
      <c r="F8" s="194">
        <f>Bodování!I22</f>
        <v>435</v>
      </c>
    </row>
    <row r="9" spans="1:6" ht="12">
      <c r="A9" s="190" t="s">
        <v>53</v>
      </c>
      <c r="B9" s="191" t="str">
        <f>Bodování!C6</f>
        <v>Syková Karolína       </v>
      </c>
      <c r="C9" s="192">
        <f>Bodování!D6</f>
        <v>2009</v>
      </c>
      <c r="D9" s="192" t="str">
        <f>Bodování!$C$4</f>
        <v>ZŠ Přeštice</v>
      </c>
      <c r="E9" s="193">
        <f>Bodování!H6</f>
        <v>8.9</v>
      </c>
      <c r="F9" s="194">
        <f>Bodování!I6</f>
        <v>531</v>
      </c>
    </row>
    <row r="10" spans="1:6" ht="12">
      <c r="A10" s="185" t="s">
        <v>54</v>
      </c>
      <c r="B10" s="191" t="str">
        <f>Bodování!C33</f>
        <v>Špetová Patricie</v>
      </c>
      <c r="C10" s="192">
        <f>Bodování!D33</f>
        <v>0</v>
      </c>
      <c r="D10" s="192" t="str">
        <f>Bodování!$C$32</f>
        <v>ZŠ Zruč-Senec</v>
      </c>
      <c r="E10" s="193">
        <f>Bodování!H33</f>
        <v>9.5</v>
      </c>
      <c r="F10" s="194">
        <f>Bodování!I33</f>
        <v>391</v>
      </c>
    </row>
    <row r="11" spans="1:6" ht="12">
      <c r="A11" s="190" t="s">
        <v>55</v>
      </c>
      <c r="B11" s="191" t="str">
        <f>Bodování!C7</f>
        <v>Faitová Nela            </v>
      </c>
      <c r="C11" s="192">
        <f>Bodování!D7</f>
        <v>2010</v>
      </c>
      <c r="D11" s="192" t="str">
        <f>Bodování!$C$4</f>
        <v>ZŠ Přeštice</v>
      </c>
      <c r="E11" s="193">
        <f>Bodování!H7</f>
        <v>9.1</v>
      </c>
      <c r="F11" s="194">
        <f>Bodování!I7</f>
        <v>482</v>
      </c>
    </row>
    <row r="12" spans="1:6" ht="12">
      <c r="A12" s="185" t="s">
        <v>56</v>
      </c>
      <c r="B12" s="191" t="str">
        <f>Bodování!C15</f>
        <v>Ludvíková Eva </v>
      </c>
      <c r="C12" s="192">
        <f>Bodování!D15</f>
        <v>2010</v>
      </c>
      <c r="D12" s="192" t="str">
        <f>Bodování!$C$11</f>
        <v>Gymnázium Klatovy</v>
      </c>
      <c r="E12" s="193">
        <f>Bodování!H15</f>
        <v>8.8</v>
      </c>
      <c r="F12" s="194">
        <f>Bodování!I15</f>
        <v>556</v>
      </c>
    </row>
    <row r="13" spans="1:6" ht="12">
      <c r="A13" s="185" t="s">
        <v>57</v>
      </c>
      <c r="B13" s="191" t="str">
        <f>Bodování!C28</f>
        <v>Vlčková Klára</v>
      </c>
      <c r="C13" s="192">
        <f>Bodování!D28</f>
        <v>2010</v>
      </c>
      <c r="D13" s="192" t="str">
        <f>Bodování!$C$25</f>
        <v>ZŠ Tachov Hornická</v>
      </c>
      <c r="E13" s="193">
        <f>Bodování!H28</f>
        <v>9.9</v>
      </c>
      <c r="F13" s="194">
        <f>Bodování!I28</f>
        <v>308</v>
      </c>
    </row>
    <row r="14" spans="1:6" ht="12">
      <c r="A14" s="190" t="s">
        <v>58</v>
      </c>
      <c r="B14" s="191" t="str">
        <f>Bodování!C23</f>
        <v>Nozarová Viktorie</v>
      </c>
      <c r="C14" s="192">
        <f>Bodování!D23</f>
        <v>0</v>
      </c>
      <c r="D14" s="192" t="str">
        <f>Bodování!$C$18</f>
        <v>ZŠ Horšovský Týn</v>
      </c>
      <c r="E14" s="193">
        <f>Bodování!H23</f>
        <v>9.2</v>
      </c>
      <c r="F14" s="194">
        <f>Bodování!I23</f>
        <v>458</v>
      </c>
    </row>
    <row r="15" spans="1:6" ht="12">
      <c r="A15" s="185" t="s">
        <v>59</v>
      </c>
      <c r="B15" s="191" t="str">
        <f>Bodování!C8</f>
        <v>Petlachová Adéla     </v>
      </c>
      <c r="C15" s="192">
        <f>Bodování!D8</f>
        <v>2010</v>
      </c>
      <c r="D15" s="192" t="str">
        <f>Bodování!$C$4</f>
        <v>ZŠ Přeštice</v>
      </c>
      <c r="E15" s="193">
        <f>Bodování!H8</f>
        <v>9.3</v>
      </c>
      <c r="F15" s="194">
        <f>Bodování!I8</f>
        <v>435</v>
      </c>
    </row>
    <row r="16" spans="1:6" ht="12">
      <c r="A16" s="190" t="s">
        <v>60</v>
      </c>
      <c r="B16" s="191" t="str">
        <f>Bodování!C27</f>
        <v>Velichová Kristýna </v>
      </c>
      <c r="C16" s="192">
        <f>Bodování!D27</f>
        <v>2010</v>
      </c>
      <c r="D16" s="192" t="str">
        <f>Bodování!$C$25</f>
        <v>ZŠ Tachov Hornická</v>
      </c>
      <c r="E16" s="193">
        <f>Bodování!H27</f>
        <v>10</v>
      </c>
      <c r="F16" s="194">
        <f>Bodování!I27</f>
        <v>289</v>
      </c>
    </row>
    <row r="17" spans="1:6" ht="12">
      <c r="A17" s="185" t="s">
        <v>61</v>
      </c>
      <c r="B17" s="191" t="str">
        <f>Bodování!C20</f>
        <v>Schambergerová Amálie</v>
      </c>
      <c r="C17" s="192">
        <f>Bodování!D20</f>
        <v>0</v>
      </c>
      <c r="D17" s="192" t="str">
        <f>Bodování!$C$18</f>
        <v>ZŠ Horšovský Týn</v>
      </c>
      <c r="E17" s="193">
        <f>Bodování!H20</f>
        <v>9.3</v>
      </c>
      <c r="F17" s="194">
        <f>Bodování!I20</f>
        <v>435</v>
      </c>
    </row>
    <row r="18" spans="1:6" ht="12">
      <c r="A18" s="190" t="s">
        <v>62</v>
      </c>
      <c r="B18" s="191" t="str">
        <f>Bodování!C21</f>
        <v>Dubová Kateřina</v>
      </c>
      <c r="C18" s="192">
        <f>Bodování!D21</f>
        <v>0</v>
      </c>
      <c r="D18" s="192" t="str">
        <f>Bodování!$C$18</f>
        <v>ZŠ Horšovský Týn</v>
      </c>
      <c r="E18" s="193">
        <f>Bodování!H21</f>
        <v>9</v>
      </c>
      <c r="F18" s="194">
        <f>Bodování!I21</f>
        <v>506</v>
      </c>
    </row>
    <row r="19" spans="1:6" ht="12">
      <c r="A19" s="185" t="s">
        <v>63</v>
      </c>
      <c r="B19" s="191" t="str">
        <f>Bodování!C14</f>
        <v>Nová Kristýna </v>
      </c>
      <c r="C19" s="192">
        <f>Bodování!D14</f>
        <v>2010</v>
      </c>
      <c r="D19" s="192" t="str">
        <f>Bodování!$C$11</f>
        <v>Gymnázium Klatovy</v>
      </c>
      <c r="E19" s="193">
        <f>Bodování!H14</f>
        <v>8.9</v>
      </c>
      <c r="F19" s="194">
        <f>Bodování!I14</f>
        <v>531</v>
      </c>
    </row>
    <row r="20" spans="1:6" ht="12">
      <c r="A20" s="190" t="s">
        <v>64</v>
      </c>
      <c r="B20" s="191" t="str">
        <f>Bodování!C30</f>
        <v>Svobodová Tereza </v>
      </c>
      <c r="C20" s="192">
        <f>Bodování!D30</f>
        <v>2011</v>
      </c>
      <c r="D20" s="192" t="str">
        <f>Bodování!$C$25</f>
        <v>ZŠ Tachov Hornická</v>
      </c>
      <c r="E20" s="193">
        <f>Bodování!H30</f>
        <v>9.3</v>
      </c>
      <c r="F20" s="194">
        <f>Bodování!I30</f>
        <v>435</v>
      </c>
    </row>
    <row r="21" spans="1:6" ht="12">
      <c r="A21" s="185" t="s">
        <v>65</v>
      </c>
      <c r="B21" s="191" t="str">
        <f>Bodování!C13</f>
        <v>Krasuová Ellen</v>
      </c>
      <c r="C21" s="192">
        <f>Bodování!D13</f>
        <v>2009</v>
      </c>
      <c r="D21" s="192" t="str">
        <f>Bodování!$C$11</f>
        <v>Gymnázium Klatovy</v>
      </c>
      <c r="E21" s="193">
        <f>Bodování!H13</f>
        <v>8.8</v>
      </c>
      <c r="F21" s="194">
        <f>Bodování!I13</f>
        <v>556</v>
      </c>
    </row>
    <row r="22" spans="1:6" ht="12">
      <c r="A22" s="185" t="s">
        <v>66</v>
      </c>
      <c r="B22" s="191" t="str">
        <f>Bodování!C29</f>
        <v>Svobodová Eliška </v>
      </c>
      <c r="C22" s="192">
        <f>Bodování!D29</f>
        <v>2011</v>
      </c>
      <c r="D22" s="192" t="str">
        <f>Bodování!$C$25</f>
        <v>ZŠ Tachov Hornická</v>
      </c>
      <c r="E22" s="193">
        <f>Bodování!H29</f>
        <v>8.8</v>
      </c>
      <c r="F22" s="194">
        <f>Bodování!I29</f>
        <v>556</v>
      </c>
    </row>
    <row r="23" spans="1:6" ht="12">
      <c r="A23" s="190" t="s">
        <v>67</v>
      </c>
      <c r="B23" s="191" t="str">
        <f>Bodování!C12</f>
        <v>Hromadová Tereza </v>
      </c>
      <c r="C23" s="192">
        <f>Bodování!D12</f>
        <v>2009</v>
      </c>
      <c r="D23" s="192" t="str">
        <f>Bodování!$C$11</f>
        <v>Gymnázium Klatovy</v>
      </c>
      <c r="E23" s="193">
        <f>Bodování!H12</f>
        <v>8.3</v>
      </c>
      <c r="F23" s="194">
        <f>Bodování!I12</f>
        <v>690</v>
      </c>
    </row>
    <row r="24" spans="1:6" ht="12">
      <c r="A24" s="185" t="s">
        <v>68</v>
      </c>
      <c r="B24" s="191" t="str">
        <f>Bodování!C34</f>
        <v>Skupová Eliška</v>
      </c>
      <c r="C24" s="192">
        <f>Bodování!D34</f>
        <v>0</v>
      </c>
      <c r="D24" s="192" t="str">
        <f>Bodování!$C$32</f>
        <v>ZŠ Zruč-Senec</v>
      </c>
      <c r="E24" s="193">
        <f>Bodování!H34</f>
        <v>9.2</v>
      </c>
      <c r="F24" s="194">
        <f>Bodování!I34</f>
        <v>458</v>
      </c>
    </row>
    <row r="25" spans="1:6" ht="12">
      <c r="A25" s="190" t="s">
        <v>69</v>
      </c>
      <c r="B25" s="191" t="str">
        <f>Bodování!C35</f>
        <v>Chmelařová Sofie</v>
      </c>
      <c r="C25" s="192">
        <f>Bodování!D35</f>
        <v>0</v>
      </c>
      <c r="D25" s="192" t="str">
        <f>Bodování!$C$32</f>
        <v>ZŠ Zruč-Senec</v>
      </c>
      <c r="E25" s="193">
        <f>Bodování!H35</f>
        <v>9.1</v>
      </c>
      <c r="F25" s="194">
        <f>Bodování!I35</f>
        <v>482</v>
      </c>
    </row>
    <row r="26" spans="1:6" ht="12">
      <c r="A26" s="185" t="s">
        <v>70</v>
      </c>
      <c r="B26" s="191" t="str">
        <f>Bodování!C16</f>
        <v>Votípková Andrea </v>
      </c>
      <c r="C26" s="192">
        <f>Bodování!D16</f>
        <v>2009</v>
      </c>
      <c r="D26" s="192" t="str">
        <f>Bodování!$C$11</f>
        <v>Gymnázium Klatovy</v>
      </c>
      <c r="E26" s="193">
        <f>Bodování!H16</f>
        <v>10.3</v>
      </c>
      <c r="F26" s="194">
        <f>Bodování!I16</f>
        <v>235</v>
      </c>
    </row>
    <row r="27" spans="1:6" ht="12">
      <c r="A27" s="190" t="s">
        <v>71</v>
      </c>
      <c r="B27" s="191" t="str">
        <f>Bodování!C36</f>
        <v>Chmelařová Sára</v>
      </c>
      <c r="C27" s="192">
        <f>Bodování!D36</f>
        <v>0</v>
      </c>
      <c r="D27" s="192" t="str">
        <f>Bodování!$C$32</f>
        <v>ZŠ Zruč-Senec</v>
      </c>
      <c r="E27" s="193">
        <f>Bodování!H36</f>
        <v>9.5</v>
      </c>
      <c r="F27" s="194">
        <f>Bodování!I36</f>
        <v>391</v>
      </c>
    </row>
    <row r="28" spans="1:6" ht="12">
      <c r="A28" s="185" t="s">
        <v>72</v>
      </c>
      <c r="B28" s="191" t="str">
        <f>Bodování!C37</f>
        <v>Šlaufová Nela</v>
      </c>
      <c r="C28" s="192">
        <f>Bodování!D37</f>
        <v>0</v>
      </c>
      <c r="D28" s="192" t="str">
        <f>Bodování!$C$32</f>
        <v>ZŠ Zruč-Senec</v>
      </c>
      <c r="E28" s="193">
        <f>Bodování!H37</f>
        <v>8.9</v>
      </c>
      <c r="F28" s="194">
        <f>Bodování!I37</f>
        <v>531</v>
      </c>
    </row>
    <row r="29" spans="1:6" ht="12">
      <c r="A29" s="190" t="s">
        <v>73</v>
      </c>
      <c r="B29" s="191">
        <f>Bodování!C40</f>
        <v>0</v>
      </c>
      <c r="C29" s="192">
        <f>Bodování!D40</f>
        <v>0</v>
      </c>
      <c r="D29" s="192">
        <f>Bodování!$C$39</f>
        <v>0</v>
      </c>
      <c r="E29" s="193">
        <f>Bodování!H40</f>
        <v>0</v>
      </c>
      <c r="F29" s="194">
        <f>Bodování!I40</f>
        <v>0</v>
      </c>
    </row>
    <row r="30" spans="1:6" ht="12">
      <c r="A30" s="185" t="s">
        <v>74</v>
      </c>
      <c r="B30" s="191">
        <f>Bodování!C41</f>
        <v>0</v>
      </c>
      <c r="C30" s="192">
        <f>Bodování!D41</f>
        <v>0</v>
      </c>
      <c r="D30" s="192">
        <f>Bodování!$C$39</f>
        <v>0</v>
      </c>
      <c r="E30" s="193">
        <f>Bodování!H41</f>
        <v>0</v>
      </c>
      <c r="F30" s="194">
        <f>Bodování!I41</f>
        <v>0</v>
      </c>
    </row>
    <row r="31" spans="1:6" ht="12">
      <c r="A31" s="185" t="s">
        <v>75</v>
      </c>
      <c r="B31" s="191">
        <f>Bodování!C42</f>
        <v>0</v>
      </c>
      <c r="C31" s="192">
        <f>Bodování!D42</f>
        <v>0</v>
      </c>
      <c r="D31" s="192">
        <f>Bodování!$C$39</f>
        <v>0</v>
      </c>
      <c r="E31" s="193">
        <f>Bodování!H42</f>
        <v>0</v>
      </c>
      <c r="F31" s="194">
        <f>Bodování!I42</f>
        <v>0</v>
      </c>
    </row>
    <row r="32" spans="1:6" ht="12">
      <c r="A32" s="190" t="s">
        <v>76</v>
      </c>
      <c r="B32" s="191">
        <f>Bodování!C43</f>
        <v>0</v>
      </c>
      <c r="C32" s="192">
        <f>Bodování!D43</f>
        <v>0</v>
      </c>
      <c r="D32" s="192">
        <f>Bodování!$C$39</f>
        <v>0</v>
      </c>
      <c r="E32" s="193">
        <f>Bodování!H43</f>
        <v>0</v>
      </c>
      <c r="F32" s="194">
        <f>Bodování!I43</f>
        <v>0</v>
      </c>
    </row>
    <row r="33" spans="1:6" ht="12">
      <c r="A33" s="185" t="s">
        <v>77</v>
      </c>
      <c r="B33" s="191">
        <f>Bodování!C44</f>
        <v>0</v>
      </c>
      <c r="C33" s="192">
        <f>Bodování!D44</f>
        <v>0</v>
      </c>
      <c r="D33" s="192">
        <f>Bodování!$C$39</f>
        <v>0</v>
      </c>
      <c r="E33" s="193">
        <f>Bodování!H44</f>
        <v>0</v>
      </c>
      <c r="F33" s="194">
        <f>Bodování!I44</f>
        <v>0</v>
      </c>
    </row>
    <row r="34" spans="1:6" ht="12">
      <c r="A34" s="190" t="s">
        <v>78</v>
      </c>
      <c r="B34" s="191">
        <f>Bodování!C47</f>
        <v>0</v>
      </c>
      <c r="C34" s="192">
        <f>Bodování!D47</f>
        <v>0</v>
      </c>
      <c r="D34" s="192">
        <f>Bodování!$C$46</f>
        <v>0</v>
      </c>
      <c r="E34" s="193">
        <f>Bodování!H47</f>
        <v>0</v>
      </c>
      <c r="F34" s="194">
        <f>Bodování!I47</f>
        <v>0</v>
      </c>
    </row>
    <row r="35" spans="1:6" ht="12">
      <c r="A35" s="185" t="s">
        <v>79</v>
      </c>
      <c r="B35" s="191">
        <f>Bodování!C48</f>
        <v>0</v>
      </c>
      <c r="C35" s="192">
        <f>Bodování!D48</f>
        <v>0</v>
      </c>
      <c r="D35" s="192">
        <f>Bodování!$C$46</f>
        <v>0</v>
      </c>
      <c r="E35" s="193">
        <f>Bodování!H48</f>
        <v>0</v>
      </c>
      <c r="F35" s="194">
        <f>Bodování!I48</f>
        <v>0</v>
      </c>
    </row>
    <row r="36" spans="1:6" ht="12">
      <c r="A36" s="190" t="s">
        <v>80</v>
      </c>
      <c r="B36" s="191">
        <f>Bodování!C49</f>
        <v>0</v>
      </c>
      <c r="C36" s="192">
        <f>Bodování!D49</f>
        <v>0</v>
      </c>
      <c r="D36" s="192">
        <f>Bodování!$C$46</f>
        <v>0</v>
      </c>
      <c r="E36" s="193">
        <f>Bodování!H49</f>
        <v>0</v>
      </c>
      <c r="F36" s="194">
        <f>Bodování!I49</f>
        <v>0</v>
      </c>
    </row>
    <row r="37" spans="1:6" ht="12">
      <c r="A37" s="185" t="s">
        <v>81</v>
      </c>
      <c r="B37" s="191">
        <f>Bodování!C50</f>
        <v>0</v>
      </c>
      <c r="C37" s="192">
        <f>Bodování!D50</f>
        <v>0</v>
      </c>
      <c r="D37" s="192">
        <f>Bodování!$C$46</f>
        <v>0</v>
      </c>
      <c r="E37" s="193">
        <f>Bodování!H50</f>
        <v>0</v>
      </c>
      <c r="F37" s="194">
        <f>Bodování!I50</f>
        <v>0</v>
      </c>
    </row>
    <row r="38" spans="1:6" ht="12">
      <c r="A38" s="190" t="s">
        <v>82</v>
      </c>
      <c r="B38" s="191">
        <f>Bodování!C51</f>
        <v>0</v>
      </c>
      <c r="C38" s="192">
        <f>Bodování!D51</f>
        <v>0</v>
      </c>
      <c r="D38" s="192">
        <f>Bodování!$C$46</f>
        <v>0</v>
      </c>
      <c r="E38" s="193">
        <f>Bodování!H51</f>
        <v>0</v>
      </c>
      <c r="F38" s="194">
        <f>Bodování!I51</f>
        <v>0</v>
      </c>
    </row>
    <row r="39" spans="1:6" ht="12">
      <c r="A39" s="185" t="s">
        <v>83</v>
      </c>
      <c r="B39" s="191">
        <f>Bodování!C54</f>
        <v>0</v>
      </c>
      <c r="C39" s="192">
        <f>Bodování!D54</f>
        <v>0</v>
      </c>
      <c r="D39" s="192">
        <f>Bodování!$C$53</f>
        <v>0</v>
      </c>
      <c r="E39" s="193">
        <f>Bodování!H54</f>
        <v>0</v>
      </c>
      <c r="F39" s="194">
        <f>Bodování!I54</f>
        <v>0</v>
      </c>
    </row>
    <row r="40" spans="1:6" ht="12">
      <c r="A40" s="185" t="s">
        <v>84</v>
      </c>
      <c r="B40" s="191">
        <f>Bodování!C55</f>
        <v>0</v>
      </c>
      <c r="C40" s="192">
        <f>Bodování!D55</f>
        <v>0</v>
      </c>
      <c r="D40" s="192">
        <f>Bodování!$C$53</f>
        <v>0</v>
      </c>
      <c r="E40" s="193">
        <f>Bodování!H55</f>
        <v>0</v>
      </c>
      <c r="F40" s="194">
        <f>Bodování!I55</f>
        <v>0</v>
      </c>
    </row>
    <row r="41" spans="1:6" ht="12">
      <c r="A41" s="190" t="s">
        <v>85</v>
      </c>
      <c r="B41" s="191">
        <f>Bodování!C56</f>
        <v>0</v>
      </c>
      <c r="C41" s="192">
        <f>Bodování!D56</f>
        <v>0</v>
      </c>
      <c r="D41" s="192">
        <f>Bodování!$C$53</f>
        <v>0</v>
      </c>
      <c r="E41" s="193">
        <f>Bodování!H56</f>
        <v>0</v>
      </c>
      <c r="F41" s="194">
        <f>Bodování!I56</f>
        <v>0</v>
      </c>
    </row>
    <row r="42" spans="1:6" ht="12">
      <c r="A42" s="185" t="s">
        <v>86</v>
      </c>
      <c r="B42" s="191">
        <f>Bodování!C57</f>
        <v>0</v>
      </c>
      <c r="C42" s="192">
        <f>Bodování!D57</f>
        <v>0</v>
      </c>
      <c r="D42" s="192">
        <f>Bodování!$C$53</f>
        <v>0</v>
      </c>
      <c r="E42" s="193">
        <f>Bodování!H57</f>
        <v>0</v>
      </c>
      <c r="F42" s="194">
        <f>Bodování!I57</f>
        <v>0</v>
      </c>
    </row>
    <row r="43" spans="1:6" ht="12">
      <c r="A43" s="190" t="s">
        <v>87</v>
      </c>
      <c r="B43" s="191">
        <f>Bodování!C58</f>
        <v>0</v>
      </c>
      <c r="C43" s="192">
        <f>Bodování!D58</f>
        <v>0</v>
      </c>
      <c r="D43" s="192">
        <f>Bodování!$C$53</f>
        <v>0</v>
      </c>
      <c r="E43" s="193">
        <f>Bodování!H58</f>
        <v>0</v>
      </c>
      <c r="F43" s="194">
        <f>Bodování!I58</f>
        <v>0</v>
      </c>
    </row>
    <row r="44" spans="1:6" ht="12">
      <c r="A44" s="185" t="s">
        <v>88</v>
      </c>
      <c r="B44" s="191">
        <f>Bodování!C61</f>
        <v>0</v>
      </c>
      <c r="C44" s="192">
        <f>Bodování!D61</f>
        <v>0</v>
      </c>
      <c r="D44" s="192">
        <f>Bodování!$C$60</f>
        <v>0</v>
      </c>
      <c r="E44" s="193">
        <f>Bodování!H61</f>
        <v>0</v>
      </c>
      <c r="F44" s="194">
        <f>Bodování!I61</f>
        <v>0</v>
      </c>
    </row>
    <row r="45" spans="1:6" ht="12">
      <c r="A45" s="190" t="s">
        <v>89</v>
      </c>
      <c r="B45" s="191">
        <f>Bodování!C62</f>
        <v>0</v>
      </c>
      <c r="C45" s="192">
        <f>Bodování!D62</f>
        <v>0</v>
      </c>
      <c r="D45" s="192">
        <f>Bodování!$C$60</f>
        <v>0</v>
      </c>
      <c r="E45" s="193">
        <f>Bodování!H62</f>
        <v>0</v>
      </c>
      <c r="F45" s="194">
        <f>Bodování!I62</f>
        <v>0</v>
      </c>
    </row>
    <row r="46" spans="1:6" ht="12">
      <c r="A46" s="185" t="s">
        <v>90</v>
      </c>
      <c r="B46" s="191">
        <f>Bodování!C63</f>
        <v>0</v>
      </c>
      <c r="C46" s="192">
        <f>Bodování!D63</f>
        <v>0</v>
      </c>
      <c r="D46" s="192">
        <f>Bodování!$C$60</f>
        <v>0</v>
      </c>
      <c r="E46" s="193">
        <f>Bodování!H63</f>
        <v>0</v>
      </c>
      <c r="F46" s="194">
        <f>Bodování!I63</f>
        <v>0</v>
      </c>
    </row>
    <row r="47" spans="1:6" ht="12">
      <c r="A47" s="190" t="s">
        <v>91</v>
      </c>
      <c r="B47" s="191">
        <f>Bodování!C64</f>
        <v>0</v>
      </c>
      <c r="C47" s="192">
        <f>Bodování!D64</f>
        <v>0</v>
      </c>
      <c r="D47" s="192">
        <f>Bodování!$C$60</f>
        <v>0</v>
      </c>
      <c r="E47" s="193">
        <f>Bodování!H64</f>
        <v>0</v>
      </c>
      <c r="F47" s="194">
        <f>Bodování!I64</f>
        <v>0</v>
      </c>
    </row>
    <row r="48" spans="1:6" ht="12">
      <c r="A48" s="185" t="s">
        <v>92</v>
      </c>
      <c r="B48" s="191">
        <f>Bodování!C65</f>
        <v>0</v>
      </c>
      <c r="C48" s="192">
        <f>Bodování!D65</f>
        <v>0</v>
      </c>
      <c r="D48" s="192">
        <f>Bodování!$C$60</f>
        <v>0</v>
      </c>
      <c r="E48" s="193">
        <f>Bodování!H65</f>
        <v>0</v>
      </c>
      <c r="F48" s="194">
        <f>Bodování!I65</f>
        <v>0</v>
      </c>
    </row>
    <row r="49" spans="1:6" ht="12">
      <c r="A49" s="185" t="s">
        <v>93</v>
      </c>
      <c r="B49" s="191">
        <f>Bodování!C68</f>
        <v>0</v>
      </c>
      <c r="C49" s="192">
        <f>Bodování!D68</f>
        <v>0</v>
      </c>
      <c r="D49" s="192">
        <f>Bodování!$C$67</f>
        <v>0</v>
      </c>
      <c r="E49" s="193">
        <f>Bodování!H68</f>
        <v>0</v>
      </c>
      <c r="F49" s="194">
        <f>Bodování!I68</f>
        <v>0</v>
      </c>
    </row>
    <row r="50" spans="1:6" ht="12">
      <c r="A50" s="190" t="s">
        <v>94</v>
      </c>
      <c r="B50" s="191">
        <f>Bodování!C69</f>
        <v>0</v>
      </c>
      <c r="C50" s="192">
        <f>Bodování!D69</f>
        <v>0</v>
      </c>
      <c r="D50" s="192">
        <f>Bodování!$C$67</f>
        <v>0</v>
      </c>
      <c r="E50" s="193">
        <f>Bodování!H69</f>
        <v>0</v>
      </c>
      <c r="F50" s="194">
        <f>Bodování!I69</f>
        <v>0</v>
      </c>
    </row>
    <row r="51" spans="1:6" ht="12">
      <c r="A51" s="185" t="s">
        <v>95</v>
      </c>
      <c r="B51" s="191">
        <f>Bodování!C70</f>
        <v>0</v>
      </c>
      <c r="C51" s="192">
        <f>Bodování!D70</f>
        <v>0</v>
      </c>
      <c r="D51" s="192">
        <f>Bodování!$C$67</f>
        <v>0</v>
      </c>
      <c r="E51" s="193">
        <f>Bodování!H70</f>
        <v>0</v>
      </c>
      <c r="F51" s="194">
        <f>Bodování!I70</f>
        <v>0</v>
      </c>
    </row>
    <row r="52" spans="1:6" ht="12">
      <c r="A52" s="190" t="s">
        <v>96</v>
      </c>
      <c r="B52" s="191">
        <f>Bodování!C71</f>
        <v>0</v>
      </c>
      <c r="C52" s="192">
        <f>Bodování!D71</f>
        <v>0</v>
      </c>
      <c r="D52" s="192">
        <f>Bodování!$C$67</f>
        <v>0</v>
      </c>
      <c r="E52" s="193">
        <f>Bodování!H71</f>
        <v>0</v>
      </c>
      <c r="F52" s="194">
        <f>Bodování!I71</f>
        <v>0</v>
      </c>
    </row>
    <row r="53" spans="1:6" ht="12.75" thickBot="1">
      <c r="A53" s="185" t="s">
        <v>97</v>
      </c>
      <c r="B53" s="195">
        <f>Bodování!C72</f>
        <v>0</v>
      </c>
      <c r="C53" s="196">
        <f>Bodování!D72</f>
        <v>0</v>
      </c>
      <c r="D53" s="196">
        <f>Bodování!$C$67</f>
        <v>0</v>
      </c>
      <c r="E53" s="197">
        <f>Bodování!H72</f>
        <v>0</v>
      </c>
      <c r="F53" s="198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1" t="s">
        <v>98</v>
      </c>
    </row>
    <row r="2" ht="12.75" thickBot="1"/>
    <row r="3" spans="1:6" ht="13.5" thickBot="1">
      <c r="A3" s="182" t="s">
        <v>13</v>
      </c>
      <c r="B3" s="154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">
      <c r="A4" s="199" t="s">
        <v>48</v>
      </c>
      <c r="B4" s="200" t="str">
        <f>Bodování!C9</f>
        <v>Kreuzmanová Vanesa </v>
      </c>
      <c r="C4" s="187">
        <f>Bodování!D9</f>
        <v>2011</v>
      </c>
      <c r="D4" s="187" t="str">
        <f>Bodování!$C$4</f>
        <v>ZŠ Přeštice</v>
      </c>
      <c r="E4" s="201" t="str">
        <f>CONCATENATE(Bodování!J9,Bodování!K9,Bodování!L9)</f>
        <v>2:2</v>
      </c>
      <c r="F4" s="202">
        <f>Bodování!M9</f>
        <v>480</v>
      </c>
    </row>
    <row r="5" spans="1:6" ht="12">
      <c r="A5" s="203" t="s">
        <v>49</v>
      </c>
      <c r="B5" s="192" t="str">
        <f>Bodování!C13</f>
        <v>Krasuová Ellen</v>
      </c>
      <c r="C5" s="192">
        <f>Bodování!D13</f>
        <v>2009</v>
      </c>
      <c r="D5" s="192" t="str">
        <f>Bodování!$C$11</f>
        <v>Gymnázium Klatovy</v>
      </c>
      <c r="E5" s="201" t="str">
        <f>CONCATENATE(Bodování!J13,Bodování!K13,Bodování!L13)</f>
        <v>1:56</v>
      </c>
      <c r="F5" s="204">
        <f>Bodování!M13</f>
        <v>569</v>
      </c>
    </row>
    <row r="6" spans="1:6" ht="12">
      <c r="A6" s="199" t="s">
        <v>50</v>
      </c>
      <c r="B6" s="192" t="str">
        <f>Bodování!C16</f>
        <v>Votípková Andrea </v>
      </c>
      <c r="C6" s="192">
        <f>Bodování!D16</f>
        <v>2009</v>
      </c>
      <c r="D6" s="192" t="str">
        <f>Bodování!$C$11</f>
        <v>Gymnázium Klatovy</v>
      </c>
      <c r="E6" s="201" t="str">
        <f>CONCATENATE(Bodování!J16,Bodování!K16,Bodování!L16)</f>
        <v>2:9</v>
      </c>
      <c r="F6" s="204">
        <f>Bodování!M16</f>
        <v>384</v>
      </c>
    </row>
    <row r="7" spans="1:6" ht="12">
      <c r="A7" s="203" t="s">
        <v>51</v>
      </c>
      <c r="B7" s="192" t="str">
        <f>Bodování!C7</f>
        <v>Faitová Nela            </v>
      </c>
      <c r="C7" s="192">
        <f>Bodování!D7</f>
        <v>2010</v>
      </c>
      <c r="D7" s="192" t="str">
        <f>Bodování!$C$4</f>
        <v>ZŠ Přeštice</v>
      </c>
      <c r="E7" s="201" t="str">
        <f>CONCATENATE(Bodování!J7,Bodování!K7,Bodování!L7)</f>
        <v>2:28</v>
      </c>
      <c r="F7" s="204">
        <f>Bodování!M7</f>
        <v>176</v>
      </c>
    </row>
    <row r="8" spans="1:6" ht="12">
      <c r="A8" s="199" t="s">
        <v>52</v>
      </c>
      <c r="B8" s="192" t="str">
        <f>Bodování!C21</f>
        <v>Dubová Kateřina</v>
      </c>
      <c r="C8" s="192">
        <f>Bodování!D21</f>
        <v>0</v>
      </c>
      <c r="D8" s="192" t="str">
        <f>Bodování!$C$18</f>
        <v>ZŠ Horšovský Týn</v>
      </c>
      <c r="E8" s="201" t="str">
        <f>CONCATENATE(Bodování!J21,Bodování!K21,Bodování!L21)</f>
        <v>2:1</v>
      </c>
      <c r="F8" s="204">
        <f>Bodování!M21</f>
        <v>494</v>
      </c>
    </row>
    <row r="9" spans="1:6" ht="12">
      <c r="A9" s="203" t="s">
        <v>53</v>
      </c>
      <c r="B9" s="192" t="str">
        <f>Bodování!C33</f>
        <v>Špetová Patricie</v>
      </c>
      <c r="C9" s="192">
        <f>Bodování!D33</f>
        <v>0</v>
      </c>
      <c r="D9" s="192" t="str">
        <f>Bodování!$C$32</f>
        <v>ZŠ Zruč-Senec</v>
      </c>
      <c r="E9" s="201" t="str">
        <f>CONCATENATE(Bodování!J33,Bodování!K33,Bodování!L33)</f>
        <v>1:58</v>
      </c>
      <c r="F9" s="204">
        <f>Bodování!M33</f>
        <v>539</v>
      </c>
    </row>
    <row r="10" spans="1:6" ht="12">
      <c r="A10" s="199" t="s">
        <v>54</v>
      </c>
      <c r="B10" s="192" t="str">
        <f>Bodování!C19</f>
        <v>Vozárová Pavlína</v>
      </c>
      <c r="C10" s="192">
        <f>Bodování!D19</f>
        <v>0</v>
      </c>
      <c r="D10" s="192" t="str">
        <f>Bodování!$C$18</f>
        <v>ZŠ Horšovský Týn</v>
      </c>
      <c r="E10" s="201" t="str">
        <f>CONCATENATE(Bodování!J19,Bodování!K19,Bodování!L19)</f>
        <v>1:57</v>
      </c>
      <c r="F10" s="204">
        <f>Bodování!M19</f>
        <v>554</v>
      </c>
    </row>
    <row r="11" spans="1:6" ht="12">
      <c r="A11" s="203" t="s">
        <v>55</v>
      </c>
      <c r="B11" s="192" t="str">
        <f>Bodování!C22</f>
        <v>Dubová Tereza</v>
      </c>
      <c r="C11" s="192">
        <f>Bodování!D22</f>
        <v>0</v>
      </c>
      <c r="D11" s="192" t="str">
        <f>Bodování!$C$18</f>
        <v>ZŠ Horšovský Týn</v>
      </c>
      <c r="E11" s="201" t="str">
        <f>CONCATENATE(Bodování!J22,Bodování!K22,Bodování!L22)</f>
        <v>2:4</v>
      </c>
      <c r="F11" s="204">
        <f>Bodování!M22</f>
        <v>451</v>
      </c>
    </row>
    <row r="12" spans="1:6" ht="12">
      <c r="A12" s="199" t="s">
        <v>56</v>
      </c>
      <c r="B12" s="192" t="str">
        <f>Bodování!C8</f>
        <v>Petlachová Adéla     </v>
      </c>
      <c r="C12" s="192">
        <f>Bodování!D8</f>
        <v>2010</v>
      </c>
      <c r="D12" s="192" t="str">
        <f>Bodování!$C$4</f>
        <v>ZŠ Přeštice</v>
      </c>
      <c r="E12" s="201" t="str">
        <f>CONCATENATE(Bodování!J8,Bodování!K8,Bodování!L8)</f>
        <v>2:9</v>
      </c>
      <c r="F12" s="204">
        <f>Bodování!M8</f>
        <v>384</v>
      </c>
    </row>
    <row r="13" spans="1:6" ht="12">
      <c r="A13" s="199" t="s">
        <v>57</v>
      </c>
      <c r="B13" s="192" t="str">
        <f>Bodování!C6</f>
        <v>Syková Karolína       </v>
      </c>
      <c r="C13" s="192">
        <f>Bodování!D6</f>
        <v>2009</v>
      </c>
      <c r="D13" s="192" t="str">
        <f>Bodování!$C$4</f>
        <v>ZŠ Přeštice</v>
      </c>
      <c r="E13" s="201" t="str">
        <f>CONCATENATE(Bodování!J6,Bodování!K6,Bodování!L6)</f>
        <v>0:0</v>
      </c>
      <c r="F13" s="204">
        <f>Bodování!M6</f>
        <v>0</v>
      </c>
    </row>
    <row r="14" spans="1:6" ht="12">
      <c r="A14" s="203" t="s">
        <v>58</v>
      </c>
      <c r="B14" s="192" t="str">
        <f>Bodování!C23</f>
        <v>Nozarová Viktorie</v>
      </c>
      <c r="C14" s="192">
        <f>Bodování!D23</f>
        <v>0</v>
      </c>
      <c r="D14" s="192" t="str">
        <f>Bodování!$C$18</f>
        <v>ZŠ Horšovský Týn</v>
      </c>
      <c r="E14" s="201" t="str">
        <f>CONCATENATE(Bodování!J23,Bodování!K23,Bodování!L23)</f>
        <v>2:6</v>
      </c>
      <c r="F14" s="204">
        <f>Bodování!M23</f>
        <v>424</v>
      </c>
    </row>
    <row r="15" spans="1:6" ht="12">
      <c r="A15" s="199" t="s">
        <v>59</v>
      </c>
      <c r="B15" s="192" t="str">
        <f>Bodování!C14</f>
        <v>Nová Kristýna </v>
      </c>
      <c r="C15" s="192">
        <f>Bodování!D14</f>
        <v>2010</v>
      </c>
      <c r="D15" s="192" t="str">
        <f>Bodování!$C$11</f>
        <v>Gymnázium Klatovy</v>
      </c>
      <c r="E15" s="201" t="str">
        <f>CONCATENATE(Bodování!J14,Bodování!K14,Bodování!L14)</f>
        <v>2:5</v>
      </c>
      <c r="F15" s="204">
        <f>Bodování!M14</f>
        <v>438</v>
      </c>
    </row>
    <row r="16" spans="1:6" ht="12">
      <c r="A16" s="203" t="s">
        <v>60</v>
      </c>
      <c r="B16" s="192" t="str">
        <f>Bodování!C5</f>
        <v>Králová Laura          </v>
      </c>
      <c r="C16" s="192">
        <f>Bodování!D5</f>
        <v>2009</v>
      </c>
      <c r="D16" s="192" t="str">
        <f>Bodování!$C$4</f>
        <v>ZŠ Přeštice</v>
      </c>
      <c r="E16" s="201" t="str">
        <f>CONCATENATE(Bodování!J5,Bodování!K5,Bodování!L5)</f>
        <v>2:16</v>
      </c>
      <c r="F16" s="204">
        <f>Bodování!M5</f>
        <v>299</v>
      </c>
    </row>
    <row r="17" spans="1:6" ht="12">
      <c r="A17" s="199" t="s">
        <v>61</v>
      </c>
      <c r="B17" s="192" t="str">
        <f>Bodování!C29</f>
        <v>Svobodová Eliška </v>
      </c>
      <c r="C17" s="192">
        <f>Bodování!D29</f>
        <v>2011</v>
      </c>
      <c r="D17" s="192" t="str">
        <f>Bodování!$C$25</f>
        <v>ZŠ Tachov Hornická</v>
      </c>
      <c r="E17" s="201" t="str">
        <f>CONCATENATE(Bodování!J29,Bodování!K29,Bodování!L29)</f>
        <v>1:58</v>
      </c>
      <c r="F17" s="204">
        <f>Bodování!M29</f>
        <v>539</v>
      </c>
    </row>
    <row r="18" spans="1:6" ht="12">
      <c r="A18" s="203" t="s">
        <v>62</v>
      </c>
      <c r="B18" s="192" t="str">
        <f>Bodování!C15</f>
        <v>Ludvíková Eva </v>
      </c>
      <c r="C18" s="192">
        <f>Bodování!D15</f>
        <v>2010</v>
      </c>
      <c r="D18" s="192" t="str">
        <f>Bodování!$C$11</f>
        <v>Gymnázium Klatovy</v>
      </c>
      <c r="E18" s="201" t="str">
        <f>CONCATENATE(Bodování!J15,Bodování!K15,Bodování!L15)</f>
        <v>2:2</v>
      </c>
      <c r="F18" s="204">
        <f>Bodování!M15</f>
        <v>480</v>
      </c>
    </row>
    <row r="19" spans="1:6" ht="12">
      <c r="A19" s="199" t="s">
        <v>63</v>
      </c>
      <c r="B19" s="192" t="str">
        <f>Bodování!C12</f>
        <v>Hromadová Tereza </v>
      </c>
      <c r="C19" s="192">
        <f>Bodování!D12</f>
        <v>2009</v>
      </c>
      <c r="D19" s="192" t="str">
        <f>Bodování!$C$11</f>
        <v>Gymnázium Klatovy</v>
      </c>
      <c r="E19" s="201" t="str">
        <f>CONCATENATE(Bodování!J12,Bodování!K12,Bodování!L12)</f>
        <v>1:55</v>
      </c>
      <c r="F19" s="204">
        <f>Bodování!M12</f>
        <v>585</v>
      </c>
    </row>
    <row r="20" spans="1:6" ht="12">
      <c r="A20" s="203" t="s">
        <v>64</v>
      </c>
      <c r="B20" s="192" t="str">
        <f>Bodování!C34</f>
        <v>Skupová Eliška</v>
      </c>
      <c r="C20" s="192">
        <f>Bodování!D34</f>
        <v>0</v>
      </c>
      <c r="D20" s="192" t="str">
        <f>Bodování!$C$32</f>
        <v>ZŠ Zruč-Senec</v>
      </c>
      <c r="E20" s="201" t="str">
        <f>CONCATENATE(Bodování!J34,Bodování!K34,Bodování!L34)</f>
        <v>2:14</v>
      </c>
      <c r="F20" s="204">
        <f>Bodování!M34</f>
        <v>322</v>
      </c>
    </row>
    <row r="21" spans="1:6" ht="12">
      <c r="A21" s="199" t="s">
        <v>65</v>
      </c>
      <c r="B21" s="192" t="str">
        <f>Bodování!C28</f>
        <v>Vlčková Klára</v>
      </c>
      <c r="C21" s="192">
        <f>Bodování!D28</f>
        <v>2010</v>
      </c>
      <c r="D21" s="192" t="str">
        <f>Bodování!$C$25</f>
        <v>ZŠ Tachov Hornická</v>
      </c>
      <c r="E21" s="201" t="str">
        <f>CONCATENATE(Bodování!J28,Bodování!K28,Bodování!L28)</f>
        <v>2:20</v>
      </c>
      <c r="F21" s="204">
        <f>Bodování!M28</f>
        <v>255</v>
      </c>
    </row>
    <row r="22" spans="1:6" ht="12">
      <c r="A22" s="199" t="s">
        <v>66</v>
      </c>
      <c r="B22" s="192" t="str">
        <f>Bodování!C27</f>
        <v>Velichová Kristýna </v>
      </c>
      <c r="C22" s="192">
        <f>Bodování!D27</f>
        <v>2010</v>
      </c>
      <c r="D22" s="192" t="str">
        <f>Bodování!$C$25</f>
        <v>ZŠ Tachov Hornická</v>
      </c>
      <c r="E22" s="201" t="str">
        <f>CONCATENATE(Bodování!J27,Bodování!K27,Bodování!L27)</f>
        <v>0:0</v>
      </c>
      <c r="F22" s="204">
        <f>Bodování!M27</f>
        <v>0</v>
      </c>
    </row>
    <row r="23" spans="1:6" ht="12">
      <c r="A23" s="203" t="s">
        <v>67</v>
      </c>
      <c r="B23" s="192" t="str">
        <f>Bodování!C35</f>
        <v>Chmelařová Sofie</v>
      </c>
      <c r="C23" s="192">
        <f>Bodování!D35</f>
        <v>0</v>
      </c>
      <c r="D23" s="192" t="str">
        <f>Bodování!$C$32</f>
        <v>ZŠ Zruč-Senec</v>
      </c>
      <c r="E23" s="201" t="str">
        <f>CONCATENATE(Bodování!J35,Bodování!K35,Bodování!L35)</f>
        <v>2:7</v>
      </c>
      <c r="F23" s="204">
        <f>Bodování!M35</f>
        <v>411</v>
      </c>
    </row>
    <row r="24" spans="1:6" ht="12">
      <c r="A24" s="199" t="s">
        <v>68</v>
      </c>
      <c r="B24" s="192" t="str">
        <f>Bodování!C20</f>
        <v>Schambergerová Amálie</v>
      </c>
      <c r="C24" s="192">
        <f>Bodování!D20</f>
        <v>0</v>
      </c>
      <c r="D24" s="192" t="str">
        <f>Bodování!$C$18</f>
        <v>ZŠ Horšovský Týn</v>
      </c>
      <c r="E24" s="201" t="str">
        <f>CONCATENATE(Bodování!J20,Bodování!K20,Bodování!L20)</f>
        <v>2:9</v>
      </c>
      <c r="F24" s="204">
        <f>Bodování!M20</f>
        <v>384</v>
      </c>
    </row>
    <row r="25" spans="1:6" ht="12">
      <c r="A25" s="203" t="s">
        <v>69</v>
      </c>
      <c r="B25" s="192" t="str">
        <f>Bodování!C26</f>
        <v>Šmejkalová Lucie </v>
      </c>
      <c r="C25" s="192">
        <f>Bodování!D26</f>
        <v>2009</v>
      </c>
      <c r="D25" s="192" t="str">
        <f>Bodování!$C$25</f>
        <v>ZŠ Tachov Hornická</v>
      </c>
      <c r="E25" s="201" t="str">
        <f>CONCATENATE(Bodování!J26,Bodování!K26,Bodování!L26)</f>
        <v>2:26</v>
      </c>
      <c r="F25" s="204">
        <f>Bodování!M26</f>
        <v>194</v>
      </c>
    </row>
    <row r="26" spans="1:6" ht="12">
      <c r="A26" s="199" t="s">
        <v>70</v>
      </c>
      <c r="B26" s="192" t="str">
        <f>Bodování!C30</f>
        <v>Svobodová Tereza </v>
      </c>
      <c r="C26" s="192">
        <f>Bodování!D30</f>
        <v>2011</v>
      </c>
      <c r="D26" s="192" t="str">
        <f>Bodování!$C$25</f>
        <v>ZŠ Tachov Hornická</v>
      </c>
      <c r="E26" s="201" t="str">
        <f>CONCATENATE(Bodování!J30,Bodování!K30,Bodování!L30)</f>
        <v>2:23</v>
      </c>
      <c r="F26" s="204">
        <f>Bodování!M30</f>
        <v>224</v>
      </c>
    </row>
    <row r="27" spans="1:6" ht="12">
      <c r="A27" s="203" t="s">
        <v>71</v>
      </c>
      <c r="B27" s="192" t="str">
        <f>Bodování!C36</f>
        <v>Chmelařová Sára</v>
      </c>
      <c r="C27" s="192">
        <f>Bodování!D36</f>
        <v>0</v>
      </c>
      <c r="D27" s="192" t="str">
        <f>Bodování!$C$32</f>
        <v>ZŠ Zruč-Senec</v>
      </c>
      <c r="E27" s="201" t="str">
        <f>CONCATENATE(Bodování!J36,Bodování!K36,Bodování!L36)</f>
        <v>2:8</v>
      </c>
      <c r="F27" s="204">
        <f>Bodování!M36</f>
        <v>397</v>
      </c>
    </row>
    <row r="28" spans="1:6" ht="12">
      <c r="A28" s="199" t="s">
        <v>72</v>
      </c>
      <c r="B28" s="192" t="str">
        <f>Bodování!C37</f>
        <v>Šlaufová Nela</v>
      </c>
      <c r="C28" s="192">
        <f>Bodování!D37</f>
        <v>0</v>
      </c>
      <c r="D28" s="192" t="str">
        <f>Bodování!$C$32</f>
        <v>ZŠ Zruč-Senec</v>
      </c>
      <c r="E28" s="201" t="str">
        <f>CONCATENATE(Bodování!J37,Bodování!K37,Bodování!L37)</f>
        <v>2:9</v>
      </c>
      <c r="F28" s="204">
        <f>Bodování!M37</f>
        <v>384</v>
      </c>
    </row>
    <row r="29" spans="1:6" ht="12">
      <c r="A29" s="203" t="s">
        <v>73</v>
      </c>
      <c r="B29" s="192">
        <f>Bodování!C40</f>
        <v>0</v>
      </c>
      <c r="C29" s="192">
        <f>Bodování!D40</f>
        <v>0</v>
      </c>
      <c r="D29" s="192">
        <f>Bodování!$C$39</f>
        <v>0</v>
      </c>
      <c r="E29" s="201" t="str">
        <f>CONCATENATE(Bodování!J40,Bodování!K40,Bodování!L40)</f>
        <v>0:0</v>
      </c>
      <c r="F29" s="204">
        <f>Bodování!M40</f>
        <v>0</v>
      </c>
    </row>
    <row r="30" spans="1:6" ht="12">
      <c r="A30" s="199" t="s">
        <v>74</v>
      </c>
      <c r="B30" s="192">
        <f>Bodování!C41</f>
        <v>0</v>
      </c>
      <c r="C30" s="192">
        <f>Bodování!D41</f>
        <v>0</v>
      </c>
      <c r="D30" s="192">
        <f>Bodování!$C$39</f>
        <v>0</v>
      </c>
      <c r="E30" s="201" t="str">
        <f>CONCATENATE(Bodování!J41,Bodování!K41,Bodování!L41)</f>
        <v>0:0</v>
      </c>
      <c r="F30" s="204">
        <f>Bodování!M41</f>
        <v>0</v>
      </c>
    </row>
    <row r="31" spans="1:6" ht="12">
      <c r="A31" s="199" t="s">
        <v>75</v>
      </c>
      <c r="B31" s="192">
        <f>Bodování!C42</f>
        <v>0</v>
      </c>
      <c r="C31" s="192">
        <f>Bodování!D42</f>
        <v>0</v>
      </c>
      <c r="D31" s="192">
        <f>Bodování!$C$39</f>
        <v>0</v>
      </c>
      <c r="E31" s="201" t="str">
        <f>CONCATENATE(Bodování!J42,Bodování!K42,Bodování!L42)</f>
        <v>0:0</v>
      </c>
      <c r="F31" s="204">
        <f>Bodování!M42</f>
        <v>0</v>
      </c>
    </row>
    <row r="32" spans="1:6" ht="12">
      <c r="A32" s="203" t="s">
        <v>76</v>
      </c>
      <c r="B32" s="192">
        <f>Bodování!C43</f>
        <v>0</v>
      </c>
      <c r="C32" s="192">
        <f>Bodování!D43</f>
        <v>0</v>
      </c>
      <c r="D32" s="192">
        <f>Bodování!$C$39</f>
        <v>0</v>
      </c>
      <c r="E32" s="201" t="str">
        <f>CONCATENATE(Bodování!J43,Bodování!K43,Bodování!L43)</f>
        <v>0:0</v>
      </c>
      <c r="F32" s="204">
        <f>Bodování!M43</f>
        <v>0</v>
      </c>
    </row>
    <row r="33" spans="1:6" ht="12">
      <c r="A33" s="199" t="s">
        <v>77</v>
      </c>
      <c r="B33" s="192">
        <f>Bodování!C44</f>
        <v>0</v>
      </c>
      <c r="C33" s="192">
        <f>Bodování!D44</f>
        <v>0</v>
      </c>
      <c r="D33" s="192">
        <f>Bodování!$C$39</f>
        <v>0</v>
      </c>
      <c r="E33" s="201" t="str">
        <f>CONCATENATE(Bodování!J44,Bodování!K44,Bodování!L44)</f>
        <v>0:0</v>
      </c>
      <c r="F33" s="204">
        <f>Bodování!M44</f>
        <v>0</v>
      </c>
    </row>
    <row r="34" spans="1:6" ht="12">
      <c r="A34" s="203" t="s">
        <v>78</v>
      </c>
      <c r="B34" s="192">
        <f>Bodování!C47</f>
        <v>0</v>
      </c>
      <c r="C34" s="192">
        <f>Bodování!D47</f>
        <v>0</v>
      </c>
      <c r="D34" s="192">
        <f>Bodování!$C$46</f>
        <v>0</v>
      </c>
      <c r="E34" s="201" t="str">
        <f>CONCATENATE(Bodování!J47,Bodování!K47,Bodování!L47)</f>
        <v>:</v>
      </c>
      <c r="F34" s="204">
        <f>Bodování!M47</f>
        <v>0</v>
      </c>
    </row>
    <row r="35" spans="1:6" ht="12">
      <c r="A35" s="199" t="s">
        <v>79</v>
      </c>
      <c r="B35" s="192">
        <f>Bodování!C48</f>
        <v>0</v>
      </c>
      <c r="C35" s="192">
        <f>Bodování!D48</f>
        <v>0</v>
      </c>
      <c r="D35" s="192">
        <f>Bodování!$C$46</f>
        <v>0</v>
      </c>
      <c r="E35" s="201" t="str">
        <f>CONCATENATE(Bodování!J48,Bodování!K48,Bodování!L48)</f>
        <v>:</v>
      </c>
      <c r="F35" s="204">
        <f>Bodování!M48</f>
        <v>0</v>
      </c>
    </row>
    <row r="36" spans="1:6" ht="12">
      <c r="A36" s="203" t="s">
        <v>80</v>
      </c>
      <c r="B36" s="192">
        <f>Bodování!C49</f>
        <v>0</v>
      </c>
      <c r="C36" s="192">
        <f>Bodování!D49</f>
        <v>0</v>
      </c>
      <c r="D36" s="192">
        <f>Bodování!$C$46</f>
        <v>0</v>
      </c>
      <c r="E36" s="201" t="str">
        <f>CONCATENATE(Bodování!J49,Bodování!K49,Bodování!L49)</f>
        <v>:</v>
      </c>
      <c r="F36" s="204">
        <f>Bodování!M49</f>
        <v>0</v>
      </c>
    </row>
    <row r="37" spans="1:6" ht="12">
      <c r="A37" s="199" t="s">
        <v>81</v>
      </c>
      <c r="B37" s="192">
        <f>Bodování!C50</f>
        <v>0</v>
      </c>
      <c r="C37" s="192">
        <f>Bodování!D50</f>
        <v>0</v>
      </c>
      <c r="D37" s="192">
        <f>Bodování!$C$46</f>
        <v>0</v>
      </c>
      <c r="E37" s="201" t="str">
        <f>CONCATENATE(Bodování!J50,Bodování!K50,Bodování!L50)</f>
        <v>:</v>
      </c>
      <c r="F37" s="204">
        <f>Bodování!M50</f>
        <v>0</v>
      </c>
    </row>
    <row r="38" spans="1:6" ht="12">
      <c r="A38" s="203" t="s">
        <v>82</v>
      </c>
      <c r="B38" s="192">
        <f>Bodování!C51</f>
        <v>0</v>
      </c>
      <c r="C38" s="192">
        <f>Bodování!D51</f>
        <v>0</v>
      </c>
      <c r="D38" s="192">
        <f>Bodování!$C$46</f>
        <v>0</v>
      </c>
      <c r="E38" s="201" t="str">
        <f>CONCATENATE(Bodování!J51,Bodování!K51,Bodování!L51)</f>
        <v>:</v>
      </c>
      <c r="F38" s="204">
        <f>Bodování!M51</f>
        <v>0</v>
      </c>
    </row>
    <row r="39" spans="1:6" ht="12">
      <c r="A39" s="199" t="s">
        <v>83</v>
      </c>
      <c r="B39" s="192">
        <f>Bodování!C54</f>
        <v>0</v>
      </c>
      <c r="C39" s="192">
        <f>Bodování!D54</f>
        <v>0</v>
      </c>
      <c r="D39" s="192">
        <f>Bodování!$C$53</f>
        <v>0</v>
      </c>
      <c r="E39" s="201" t="str">
        <f>CONCATENATE(Bodování!J54,Bodování!K54,Bodování!L54)</f>
        <v>:</v>
      </c>
      <c r="F39" s="204">
        <f>Bodování!M54</f>
        <v>0</v>
      </c>
    </row>
    <row r="40" spans="1:6" ht="12">
      <c r="A40" s="199" t="s">
        <v>84</v>
      </c>
      <c r="B40" s="192">
        <f>Bodování!C55</f>
        <v>0</v>
      </c>
      <c r="C40" s="192">
        <f>Bodování!D55</f>
        <v>0</v>
      </c>
      <c r="D40" s="192">
        <f>Bodování!$C$53</f>
        <v>0</v>
      </c>
      <c r="E40" s="201" t="str">
        <f>CONCATENATE(Bodování!J55,Bodování!K55,Bodování!L55)</f>
        <v>:</v>
      </c>
      <c r="F40" s="204">
        <f>Bodování!M55</f>
        <v>0</v>
      </c>
    </row>
    <row r="41" spans="1:6" ht="12">
      <c r="A41" s="203" t="s">
        <v>85</v>
      </c>
      <c r="B41" s="192">
        <f>Bodování!C56</f>
        <v>0</v>
      </c>
      <c r="C41" s="192">
        <f>Bodování!D56</f>
        <v>0</v>
      </c>
      <c r="D41" s="192">
        <f>Bodování!$C$53</f>
        <v>0</v>
      </c>
      <c r="E41" s="201" t="str">
        <f>CONCATENATE(Bodování!J56,Bodování!K56,Bodování!L56)</f>
        <v>:</v>
      </c>
      <c r="F41" s="204">
        <f>Bodování!M56</f>
        <v>0</v>
      </c>
    </row>
    <row r="42" spans="1:6" ht="12">
      <c r="A42" s="199" t="s">
        <v>86</v>
      </c>
      <c r="B42" s="192">
        <f>Bodování!C57</f>
        <v>0</v>
      </c>
      <c r="C42" s="192">
        <f>Bodování!D57</f>
        <v>0</v>
      </c>
      <c r="D42" s="192">
        <f>Bodování!$C$53</f>
        <v>0</v>
      </c>
      <c r="E42" s="201" t="str">
        <f>CONCATENATE(Bodování!J57,Bodování!K57,Bodování!L57)</f>
        <v>:</v>
      </c>
      <c r="F42" s="204">
        <f>Bodování!M57</f>
        <v>0</v>
      </c>
    </row>
    <row r="43" spans="1:6" ht="12">
      <c r="A43" s="203" t="s">
        <v>87</v>
      </c>
      <c r="B43" s="192">
        <f>Bodování!C58</f>
        <v>0</v>
      </c>
      <c r="C43" s="192">
        <f>Bodování!D58</f>
        <v>0</v>
      </c>
      <c r="D43" s="192">
        <f>Bodování!$C$53</f>
        <v>0</v>
      </c>
      <c r="E43" s="201" t="str">
        <f>CONCATENATE(Bodování!J58,Bodování!K58,Bodování!L58)</f>
        <v>:</v>
      </c>
      <c r="F43" s="204">
        <f>Bodování!M58</f>
        <v>0</v>
      </c>
    </row>
    <row r="44" spans="1:6" ht="12">
      <c r="A44" s="199" t="s">
        <v>88</v>
      </c>
      <c r="B44" s="192">
        <f>Bodování!C61</f>
        <v>0</v>
      </c>
      <c r="C44" s="192">
        <f>Bodování!D61</f>
        <v>0</v>
      </c>
      <c r="D44" s="192">
        <f>Bodování!$C$60</f>
        <v>0</v>
      </c>
      <c r="E44" s="201" t="str">
        <f>CONCATENATE(Bodování!J61,Bodování!K61,Bodování!L61)</f>
        <v>:</v>
      </c>
      <c r="F44" s="204">
        <f>Bodování!M61</f>
        <v>0</v>
      </c>
    </row>
    <row r="45" spans="1:6" ht="12">
      <c r="A45" s="203" t="s">
        <v>89</v>
      </c>
      <c r="B45" s="192">
        <f>Bodování!C62</f>
        <v>0</v>
      </c>
      <c r="C45" s="192">
        <f>Bodování!D62</f>
        <v>0</v>
      </c>
      <c r="D45" s="192">
        <f>Bodování!$C$60</f>
        <v>0</v>
      </c>
      <c r="E45" s="201" t="str">
        <f>CONCATENATE(Bodování!J62,Bodování!K62,Bodování!L62)</f>
        <v>:</v>
      </c>
      <c r="F45" s="204">
        <f>Bodování!M62</f>
        <v>0</v>
      </c>
    </row>
    <row r="46" spans="1:6" ht="12">
      <c r="A46" s="199" t="s">
        <v>90</v>
      </c>
      <c r="B46" s="192">
        <f>Bodování!C63</f>
        <v>0</v>
      </c>
      <c r="C46" s="192">
        <f>Bodování!D63</f>
        <v>0</v>
      </c>
      <c r="D46" s="192">
        <f>Bodování!$C$60</f>
        <v>0</v>
      </c>
      <c r="E46" s="201" t="str">
        <f>CONCATENATE(Bodování!J63,Bodování!K63,Bodování!L63)</f>
        <v>:</v>
      </c>
      <c r="F46" s="204">
        <f>Bodování!M63</f>
        <v>0</v>
      </c>
    </row>
    <row r="47" spans="1:6" ht="12">
      <c r="A47" s="203" t="s">
        <v>91</v>
      </c>
      <c r="B47" s="192">
        <f>Bodování!C64</f>
        <v>0</v>
      </c>
      <c r="C47" s="192">
        <f>Bodování!D64</f>
        <v>0</v>
      </c>
      <c r="D47" s="192">
        <f>Bodování!$C$60</f>
        <v>0</v>
      </c>
      <c r="E47" s="201" t="str">
        <f>CONCATENATE(Bodování!J64,Bodování!K64,Bodování!L64)</f>
        <v>:</v>
      </c>
      <c r="F47" s="204">
        <f>Bodování!M64</f>
        <v>0</v>
      </c>
    </row>
    <row r="48" spans="1:6" ht="12">
      <c r="A48" s="199" t="s">
        <v>92</v>
      </c>
      <c r="B48" s="192">
        <f>Bodování!C65</f>
        <v>0</v>
      </c>
      <c r="C48" s="192">
        <f>Bodování!D65</f>
        <v>0</v>
      </c>
      <c r="D48" s="192">
        <f>Bodování!$C$60</f>
        <v>0</v>
      </c>
      <c r="E48" s="201" t="str">
        <f>CONCATENATE(Bodování!J65,Bodování!K65,Bodování!L65)</f>
        <v>:</v>
      </c>
      <c r="F48" s="204">
        <f>Bodování!M65</f>
        <v>0</v>
      </c>
    </row>
    <row r="49" spans="1:6" ht="12">
      <c r="A49" s="199" t="s">
        <v>93</v>
      </c>
      <c r="B49" s="192">
        <f>Bodování!C68</f>
        <v>0</v>
      </c>
      <c r="C49" s="192">
        <f>Bodování!D68</f>
        <v>0</v>
      </c>
      <c r="D49" s="192">
        <f>Bodování!$C$67</f>
        <v>0</v>
      </c>
      <c r="E49" s="201" t="str">
        <f>CONCATENATE(Bodování!J68,Bodování!K68,Bodování!L68)</f>
        <v>:</v>
      </c>
      <c r="F49" s="204">
        <f>Bodování!M68</f>
        <v>0</v>
      </c>
    </row>
    <row r="50" spans="1:6" ht="12">
      <c r="A50" s="203" t="s">
        <v>94</v>
      </c>
      <c r="B50" s="192">
        <f>Bodování!C69</f>
        <v>0</v>
      </c>
      <c r="C50" s="192">
        <f>Bodování!D69</f>
        <v>0</v>
      </c>
      <c r="D50" s="192">
        <f>Bodování!$C$67</f>
        <v>0</v>
      </c>
      <c r="E50" s="201" t="str">
        <f>CONCATENATE(Bodování!J69,Bodování!K69,Bodování!L69)</f>
        <v>:</v>
      </c>
      <c r="F50" s="204">
        <f>Bodování!M69</f>
        <v>0</v>
      </c>
    </row>
    <row r="51" spans="1:6" ht="12">
      <c r="A51" s="199" t="s">
        <v>95</v>
      </c>
      <c r="B51" s="192">
        <f>Bodování!C70</f>
        <v>0</v>
      </c>
      <c r="C51" s="192">
        <f>Bodování!D70</f>
        <v>0</v>
      </c>
      <c r="D51" s="192">
        <f>Bodování!$C$67</f>
        <v>0</v>
      </c>
      <c r="E51" s="201" t="str">
        <f>CONCATENATE(Bodování!J70,Bodování!K70,Bodování!L70)</f>
        <v>:</v>
      </c>
      <c r="F51" s="204">
        <f>Bodování!M70</f>
        <v>0</v>
      </c>
    </row>
    <row r="52" spans="1:6" ht="12">
      <c r="A52" s="203" t="s">
        <v>96</v>
      </c>
      <c r="B52" s="192">
        <f>Bodování!C71</f>
        <v>0</v>
      </c>
      <c r="C52" s="192">
        <f>Bodování!D71</f>
        <v>0</v>
      </c>
      <c r="D52" s="192">
        <f>Bodování!$C$67</f>
        <v>0</v>
      </c>
      <c r="E52" s="201" t="str">
        <f>CONCATENATE(Bodování!J71,Bodování!K71,Bodování!L71)</f>
        <v>:</v>
      </c>
      <c r="F52" s="204">
        <f>Bodování!M71</f>
        <v>0</v>
      </c>
    </row>
    <row r="53" spans="1:6" ht="12.75" thickBot="1">
      <c r="A53" s="199" t="s">
        <v>97</v>
      </c>
      <c r="B53" s="196">
        <f>Bodování!C72</f>
        <v>0</v>
      </c>
      <c r="C53" s="196">
        <f>Bodování!D72</f>
        <v>0</v>
      </c>
      <c r="D53" s="196">
        <f>Bodování!$C$67</f>
        <v>0</v>
      </c>
      <c r="E53" s="205" t="str">
        <f>CONCATENATE(Bodování!J72,Bodování!K72,Bodování!L72)</f>
        <v>:</v>
      </c>
      <c r="F53" s="206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1" t="s">
        <v>99</v>
      </c>
    </row>
    <row r="2" ht="12.75" thickBot="1"/>
    <row r="3" spans="1:6" ht="13.5" thickBot="1">
      <c r="A3" s="182" t="s">
        <v>13</v>
      </c>
      <c r="B3" s="183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">
      <c r="A4" s="185" t="s">
        <v>48</v>
      </c>
      <c r="B4" s="186" t="str">
        <f>Bodování!C5</f>
        <v>Králová Laura          </v>
      </c>
      <c r="C4" s="187">
        <f>Bodování!D5</f>
        <v>2009</v>
      </c>
      <c r="D4" s="187" t="str">
        <f>Bodování!$C$4</f>
        <v>ZŠ Přeštice</v>
      </c>
      <c r="E4" s="207">
        <f>Bodování!N5</f>
        <v>120</v>
      </c>
      <c r="F4" s="189">
        <f>Bodování!O5</f>
        <v>312</v>
      </c>
    </row>
    <row r="5" spans="1:6" ht="12">
      <c r="A5" s="190" t="s">
        <v>49</v>
      </c>
      <c r="B5" s="191" t="str">
        <f>Bodování!C26</f>
        <v>Šmejkalová Lucie </v>
      </c>
      <c r="C5" s="192">
        <f>Bodování!D26</f>
        <v>2009</v>
      </c>
      <c r="D5" s="192" t="str">
        <f>Bodování!$C$25</f>
        <v>ZŠ Tachov Hornická</v>
      </c>
      <c r="E5" s="208">
        <f>Bodování!N26</f>
        <v>120</v>
      </c>
      <c r="F5" s="194">
        <f>Bodování!O26</f>
        <v>312</v>
      </c>
    </row>
    <row r="6" spans="1:6" ht="12">
      <c r="A6" s="185" t="s">
        <v>50</v>
      </c>
      <c r="B6" s="191" t="str">
        <f>Bodování!C7</f>
        <v>Faitová Nela            </v>
      </c>
      <c r="C6" s="192">
        <f>Bodování!D7</f>
        <v>2010</v>
      </c>
      <c r="D6" s="192" t="str">
        <f>Bodování!$C$4</f>
        <v>ZŠ Přeštice</v>
      </c>
      <c r="E6" s="208">
        <f>Bodování!N7</f>
        <v>0</v>
      </c>
      <c r="F6" s="194">
        <f>Bodování!O7</f>
        <v>0</v>
      </c>
    </row>
    <row r="7" spans="1:6" ht="12">
      <c r="A7" s="190" t="s">
        <v>51</v>
      </c>
      <c r="B7" s="191" t="str">
        <f>Bodování!C21</f>
        <v>Dubová Kateřina</v>
      </c>
      <c r="C7" s="192">
        <f>Bodování!D21</f>
        <v>0</v>
      </c>
      <c r="D7" s="192" t="str">
        <f>Bodování!$C$18</f>
        <v>ZŠ Horšovský Týn</v>
      </c>
      <c r="E7" s="208">
        <f>Bodování!N21</f>
        <v>130</v>
      </c>
      <c r="F7" s="194">
        <f>Bodování!O21</f>
        <v>409</v>
      </c>
    </row>
    <row r="8" spans="1:6" ht="12">
      <c r="A8" s="185" t="s">
        <v>52</v>
      </c>
      <c r="B8" s="191" t="str">
        <f>Bodování!C22</f>
        <v>Dubová Tereza</v>
      </c>
      <c r="C8" s="192">
        <f>Bodování!D22</f>
        <v>0</v>
      </c>
      <c r="D8" s="192" t="str">
        <f>Bodování!$C$18</f>
        <v>ZŠ Horšovský Týn</v>
      </c>
      <c r="E8" s="208">
        <f>Bodování!N22</f>
        <v>0</v>
      </c>
      <c r="F8" s="194">
        <f>Bodování!O22</f>
        <v>0</v>
      </c>
    </row>
    <row r="9" spans="1:6" ht="12">
      <c r="A9" s="190" t="s">
        <v>53</v>
      </c>
      <c r="B9" s="191" t="str">
        <f>Bodování!C28</f>
        <v>Vlčková Klára</v>
      </c>
      <c r="C9" s="192">
        <f>Bodování!D28</f>
        <v>2010</v>
      </c>
      <c r="D9" s="192" t="str">
        <f>Bodování!$C$25</f>
        <v>ZŠ Tachov Hornická</v>
      </c>
      <c r="E9" s="208">
        <f>Bodování!N28</f>
        <v>0</v>
      </c>
      <c r="F9" s="194">
        <f>Bodování!O28</f>
        <v>0</v>
      </c>
    </row>
    <row r="10" spans="1:6" ht="12">
      <c r="A10" s="185" t="s">
        <v>54</v>
      </c>
      <c r="B10" s="191" t="str">
        <f>Bodování!C6</f>
        <v>Syková Karolína       </v>
      </c>
      <c r="C10" s="192">
        <f>Bodování!D6</f>
        <v>2009</v>
      </c>
      <c r="D10" s="192" t="str">
        <f>Bodování!$C$4</f>
        <v>ZŠ Přeštice</v>
      </c>
      <c r="E10" s="208">
        <f>Bodování!N6</f>
        <v>130</v>
      </c>
      <c r="F10" s="194">
        <f>Bodování!O6</f>
        <v>409</v>
      </c>
    </row>
    <row r="11" spans="1:6" ht="12">
      <c r="A11" s="190" t="s">
        <v>55</v>
      </c>
      <c r="B11" s="191" t="str">
        <f>Bodování!C8</f>
        <v>Petlachová Adéla     </v>
      </c>
      <c r="C11" s="192">
        <f>Bodování!D8</f>
        <v>2010</v>
      </c>
      <c r="D11" s="192" t="str">
        <f>Bodování!$C$4</f>
        <v>ZŠ Přeštice</v>
      </c>
      <c r="E11" s="208">
        <f>Bodování!N8</f>
        <v>0</v>
      </c>
      <c r="F11" s="194">
        <f>Bodování!O8</f>
        <v>0</v>
      </c>
    </row>
    <row r="12" spans="1:6" ht="12">
      <c r="A12" s="185" t="s">
        <v>56</v>
      </c>
      <c r="B12" s="191" t="str">
        <f>Bodování!C9</f>
        <v>Kreuzmanová Vanesa </v>
      </c>
      <c r="C12" s="192">
        <f>Bodování!D9</f>
        <v>2011</v>
      </c>
      <c r="D12" s="192" t="str">
        <f>Bodování!$C$4</f>
        <v>ZŠ Přeštice</v>
      </c>
      <c r="E12" s="208">
        <f>Bodování!N9</f>
        <v>0</v>
      </c>
      <c r="F12" s="194">
        <f>Bodování!O9</f>
        <v>0</v>
      </c>
    </row>
    <row r="13" spans="1:6" ht="12">
      <c r="A13" s="185" t="s">
        <v>57</v>
      </c>
      <c r="B13" s="191" t="str">
        <f>Bodování!C12</f>
        <v>Hromadová Tereza </v>
      </c>
      <c r="C13" s="192">
        <f>Bodování!D12</f>
        <v>2009</v>
      </c>
      <c r="D13" s="192" t="str">
        <f>Bodování!$C$11</f>
        <v>Gymnázium Klatovy</v>
      </c>
      <c r="E13" s="208">
        <f>Bodování!N12</f>
        <v>0</v>
      </c>
      <c r="F13" s="194">
        <f>Bodování!O12</f>
        <v>0</v>
      </c>
    </row>
    <row r="14" spans="1:6" ht="12">
      <c r="A14" s="190" t="s">
        <v>58</v>
      </c>
      <c r="B14" s="191" t="str">
        <f>Bodování!C13</f>
        <v>Krasuová Ellen</v>
      </c>
      <c r="C14" s="192">
        <f>Bodování!D13</f>
        <v>2009</v>
      </c>
      <c r="D14" s="192" t="str">
        <f>Bodování!$C$11</f>
        <v>Gymnázium Klatovy</v>
      </c>
      <c r="E14" s="208">
        <f>Bodování!N13</f>
        <v>145</v>
      </c>
      <c r="F14" s="194">
        <f>Bodování!O13</f>
        <v>566</v>
      </c>
    </row>
    <row r="15" spans="1:6" ht="12">
      <c r="A15" s="185" t="s">
        <v>59</v>
      </c>
      <c r="B15" s="191" t="str">
        <f>Bodování!C14</f>
        <v>Nová Kristýna </v>
      </c>
      <c r="C15" s="192">
        <f>Bodování!D14</f>
        <v>2010</v>
      </c>
      <c r="D15" s="192" t="str">
        <f>Bodování!$C$11</f>
        <v>Gymnázium Klatovy</v>
      </c>
      <c r="E15" s="208">
        <f>Bodování!N14</f>
        <v>0</v>
      </c>
      <c r="F15" s="194">
        <f>Bodování!O14</f>
        <v>0</v>
      </c>
    </row>
    <row r="16" spans="1:6" ht="12">
      <c r="A16" s="190" t="s">
        <v>60</v>
      </c>
      <c r="B16" s="191" t="str">
        <f>Bodování!C15</f>
        <v>Ludvíková Eva </v>
      </c>
      <c r="C16" s="192">
        <f>Bodování!D15</f>
        <v>2010</v>
      </c>
      <c r="D16" s="192" t="str">
        <f>Bodování!$C$11</f>
        <v>Gymnázium Klatovy</v>
      </c>
      <c r="E16" s="208">
        <f>Bodování!N15</f>
        <v>130</v>
      </c>
      <c r="F16" s="194">
        <f>Bodování!O15</f>
        <v>409</v>
      </c>
    </row>
    <row r="17" spans="1:6" ht="12">
      <c r="A17" s="185" t="s">
        <v>61</v>
      </c>
      <c r="B17" s="191" t="str">
        <f>Bodování!C16</f>
        <v>Votípková Andrea </v>
      </c>
      <c r="C17" s="192">
        <f>Bodování!D16</f>
        <v>2009</v>
      </c>
      <c r="D17" s="192" t="str">
        <f>Bodování!$C$11</f>
        <v>Gymnázium Klatovy</v>
      </c>
      <c r="E17" s="208">
        <f>Bodování!N16</f>
        <v>130</v>
      </c>
      <c r="F17" s="194">
        <f>Bodování!O16</f>
        <v>409</v>
      </c>
    </row>
    <row r="18" spans="1:6" ht="12">
      <c r="A18" s="190" t="s">
        <v>62</v>
      </c>
      <c r="B18" s="191" t="str">
        <f>Bodování!C19</f>
        <v>Vozárová Pavlína</v>
      </c>
      <c r="C18" s="192">
        <f>Bodování!D19</f>
        <v>0</v>
      </c>
      <c r="D18" s="192" t="str">
        <f>Bodování!$C$18</f>
        <v>ZŠ Horšovský Týn</v>
      </c>
      <c r="E18" s="208">
        <f>Bodování!N19</f>
        <v>0</v>
      </c>
      <c r="F18" s="194">
        <f>Bodování!O19</f>
        <v>0</v>
      </c>
    </row>
    <row r="19" spans="1:6" ht="12">
      <c r="A19" s="185" t="s">
        <v>63</v>
      </c>
      <c r="B19" s="191" t="str">
        <f>Bodování!C20</f>
        <v>Schambergerová Amálie</v>
      </c>
      <c r="C19" s="192">
        <f>Bodování!D20</f>
        <v>0</v>
      </c>
      <c r="D19" s="192" t="str">
        <f>Bodování!$C$18</f>
        <v>ZŠ Horšovský Týn</v>
      </c>
      <c r="E19" s="208">
        <f>Bodování!N20</f>
        <v>125</v>
      </c>
      <c r="F19" s="194">
        <f>Bodování!O20</f>
        <v>359</v>
      </c>
    </row>
    <row r="20" spans="1:6" ht="12">
      <c r="A20" s="190" t="s">
        <v>64</v>
      </c>
      <c r="B20" s="191" t="str">
        <f>Bodování!C23</f>
        <v>Nozarová Viktorie</v>
      </c>
      <c r="C20" s="192">
        <f>Bodování!D23</f>
        <v>0</v>
      </c>
      <c r="D20" s="192" t="str">
        <f>Bodování!$C$18</f>
        <v>ZŠ Horšovský Týn</v>
      </c>
      <c r="E20" s="208">
        <f>Bodování!N23</f>
        <v>130</v>
      </c>
      <c r="F20" s="194">
        <f>Bodování!O23</f>
        <v>409</v>
      </c>
    </row>
    <row r="21" spans="1:6" ht="12">
      <c r="A21" s="185" t="s">
        <v>65</v>
      </c>
      <c r="B21" s="191" t="str">
        <f>Bodování!C27</f>
        <v>Velichová Kristýna </v>
      </c>
      <c r="C21" s="192">
        <f>Bodování!D27</f>
        <v>2010</v>
      </c>
      <c r="D21" s="192" t="str">
        <f>Bodování!$C$25</f>
        <v>ZŠ Tachov Hornická</v>
      </c>
      <c r="E21" s="208">
        <f>Bodování!N27</f>
        <v>130</v>
      </c>
      <c r="F21" s="194">
        <f>Bodování!O27</f>
        <v>409</v>
      </c>
    </row>
    <row r="22" spans="1:6" ht="12">
      <c r="A22" s="185" t="s">
        <v>66</v>
      </c>
      <c r="B22" s="191" t="str">
        <f>Bodování!C29</f>
        <v>Svobodová Eliška </v>
      </c>
      <c r="C22" s="192">
        <f>Bodování!D29</f>
        <v>2011</v>
      </c>
      <c r="D22" s="192" t="str">
        <f>Bodování!$C$25</f>
        <v>ZŠ Tachov Hornická</v>
      </c>
      <c r="E22" s="208">
        <f>Bodování!N29</f>
        <v>0</v>
      </c>
      <c r="F22" s="194">
        <f>Bodování!O29</f>
        <v>0</v>
      </c>
    </row>
    <row r="23" spans="1:6" ht="12">
      <c r="A23" s="190" t="s">
        <v>67</v>
      </c>
      <c r="B23" s="191" t="str">
        <f>Bodování!C30</f>
        <v>Svobodová Tereza </v>
      </c>
      <c r="C23" s="192">
        <f>Bodování!D30</f>
        <v>2011</v>
      </c>
      <c r="D23" s="192" t="str">
        <f>Bodování!$C$25</f>
        <v>ZŠ Tachov Hornická</v>
      </c>
      <c r="E23" s="208">
        <f>Bodování!N30</f>
        <v>0</v>
      </c>
      <c r="F23" s="194">
        <f>Bodování!O30</f>
        <v>0</v>
      </c>
    </row>
    <row r="24" spans="1:6" ht="12">
      <c r="A24" s="185" t="s">
        <v>68</v>
      </c>
      <c r="B24" s="191" t="str">
        <f>Bodování!C33</f>
        <v>Špetová Patricie</v>
      </c>
      <c r="C24" s="192">
        <f>Bodování!D33</f>
        <v>0</v>
      </c>
      <c r="D24" s="192" t="str">
        <f>Bodování!$C$32</f>
        <v>ZŠ Zruč-Senec</v>
      </c>
      <c r="E24" s="208">
        <f>Bodování!N33</f>
        <v>0</v>
      </c>
      <c r="F24" s="194">
        <f>Bodování!O33</f>
        <v>0</v>
      </c>
    </row>
    <row r="25" spans="1:6" ht="12">
      <c r="A25" s="190" t="s">
        <v>69</v>
      </c>
      <c r="B25" s="191" t="str">
        <f>Bodování!C34</f>
        <v>Skupová Eliška</v>
      </c>
      <c r="C25" s="192">
        <f>Bodování!D34</f>
        <v>0</v>
      </c>
      <c r="D25" s="192" t="str">
        <f>Bodování!$C$32</f>
        <v>ZŠ Zruč-Senec</v>
      </c>
      <c r="E25" s="208">
        <f>Bodování!N34</f>
        <v>115</v>
      </c>
      <c r="F25" s="194">
        <f>Bodování!O34</f>
        <v>266</v>
      </c>
    </row>
    <row r="26" spans="1:6" ht="12">
      <c r="A26" s="185" t="s">
        <v>70</v>
      </c>
      <c r="B26" s="191" t="str">
        <f>Bodování!C35</f>
        <v>Chmelařová Sofie</v>
      </c>
      <c r="C26" s="192">
        <f>Bodování!D35</f>
        <v>0</v>
      </c>
      <c r="D26" s="192" t="str">
        <f>Bodování!$C$32</f>
        <v>ZŠ Zruč-Senec</v>
      </c>
      <c r="E26" s="208">
        <f>Bodování!N35</f>
        <v>0</v>
      </c>
      <c r="F26" s="194">
        <f>Bodování!O35</f>
        <v>0</v>
      </c>
    </row>
    <row r="27" spans="1:6" ht="12">
      <c r="A27" s="190" t="s">
        <v>71</v>
      </c>
      <c r="B27" s="191" t="str">
        <f>Bodování!C36</f>
        <v>Chmelařová Sára</v>
      </c>
      <c r="C27" s="192">
        <f>Bodování!D36</f>
        <v>0</v>
      </c>
      <c r="D27" s="192" t="str">
        <f>Bodování!$C$32</f>
        <v>ZŠ Zruč-Senec</v>
      </c>
      <c r="E27" s="208">
        <f>Bodování!N36</f>
        <v>0</v>
      </c>
      <c r="F27" s="194">
        <f>Bodování!O36</f>
        <v>0</v>
      </c>
    </row>
    <row r="28" spans="1:6" ht="12">
      <c r="A28" s="185" t="s">
        <v>72</v>
      </c>
      <c r="B28" s="191" t="str">
        <f>Bodování!C37</f>
        <v>Šlaufová Nela</v>
      </c>
      <c r="C28" s="192">
        <f>Bodování!D37</f>
        <v>0</v>
      </c>
      <c r="D28" s="192" t="str">
        <f>Bodování!$C$32</f>
        <v>ZŠ Zruč-Senec</v>
      </c>
      <c r="E28" s="208">
        <f>Bodování!N37</f>
        <v>0</v>
      </c>
      <c r="F28" s="194">
        <f>Bodování!O37</f>
        <v>0</v>
      </c>
    </row>
    <row r="29" spans="1:6" ht="12">
      <c r="A29" s="190" t="s">
        <v>73</v>
      </c>
      <c r="B29" s="191">
        <f>Bodování!C40</f>
        <v>0</v>
      </c>
      <c r="C29" s="192">
        <f>Bodování!D40</f>
        <v>0</v>
      </c>
      <c r="D29" s="192">
        <f>Bodování!$C$39</f>
        <v>0</v>
      </c>
      <c r="E29" s="208">
        <f>Bodování!N40</f>
        <v>0</v>
      </c>
      <c r="F29" s="194">
        <f>Bodování!O40</f>
        <v>0</v>
      </c>
    </row>
    <row r="30" spans="1:6" ht="12">
      <c r="A30" s="185" t="s">
        <v>74</v>
      </c>
      <c r="B30" s="191">
        <f>Bodování!C41</f>
        <v>0</v>
      </c>
      <c r="C30" s="192">
        <f>Bodování!D41</f>
        <v>0</v>
      </c>
      <c r="D30" s="192">
        <f>Bodování!$C$39</f>
        <v>0</v>
      </c>
      <c r="E30" s="208">
        <f>Bodování!N41</f>
        <v>0</v>
      </c>
      <c r="F30" s="194">
        <f>Bodování!O41</f>
        <v>0</v>
      </c>
    </row>
    <row r="31" spans="1:6" ht="12">
      <c r="A31" s="185" t="s">
        <v>75</v>
      </c>
      <c r="B31" s="191">
        <f>Bodování!C42</f>
        <v>0</v>
      </c>
      <c r="C31" s="192">
        <f>Bodování!D42</f>
        <v>0</v>
      </c>
      <c r="D31" s="192">
        <f>Bodování!$C$39</f>
        <v>0</v>
      </c>
      <c r="E31" s="208">
        <f>Bodování!N42</f>
        <v>0</v>
      </c>
      <c r="F31" s="194">
        <f>Bodování!O42</f>
        <v>0</v>
      </c>
    </row>
    <row r="32" spans="1:6" ht="12">
      <c r="A32" s="190" t="s">
        <v>76</v>
      </c>
      <c r="B32" s="191">
        <f>Bodování!C43</f>
        <v>0</v>
      </c>
      <c r="C32" s="192">
        <f>Bodování!D43</f>
        <v>0</v>
      </c>
      <c r="D32" s="192">
        <f>Bodování!$C$39</f>
        <v>0</v>
      </c>
      <c r="E32" s="208">
        <f>Bodování!N43</f>
        <v>0</v>
      </c>
      <c r="F32" s="194">
        <f>Bodování!O43</f>
        <v>0</v>
      </c>
    </row>
    <row r="33" spans="1:6" ht="12">
      <c r="A33" s="185" t="s">
        <v>77</v>
      </c>
      <c r="B33" s="191">
        <f>Bodování!C44</f>
        <v>0</v>
      </c>
      <c r="C33" s="192">
        <f>Bodování!D44</f>
        <v>0</v>
      </c>
      <c r="D33" s="192">
        <f>Bodování!$C$39</f>
        <v>0</v>
      </c>
      <c r="E33" s="208">
        <f>Bodování!N44</f>
        <v>0</v>
      </c>
      <c r="F33" s="194">
        <f>Bodování!O44</f>
        <v>0</v>
      </c>
    </row>
    <row r="34" spans="1:6" ht="12">
      <c r="A34" s="190" t="s">
        <v>78</v>
      </c>
      <c r="B34" s="191">
        <f>Bodování!C47</f>
        <v>0</v>
      </c>
      <c r="C34" s="192">
        <f>Bodování!D47</f>
        <v>0</v>
      </c>
      <c r="D34" s="192">
        <f>Bodování!$C$46</f>
        <v>0</v>
      </c>
      <c r="E34" s="208">
        <f>Bodování!N47</f>
        <v>0</v>
      </c>
      <c r="F34" s="194">
        <f>Bodování!O47</f>
        <v>0</v>
      </c>
    </row>
    <row r="35" spans="1:6" ht="12">
      <c r="A35" s="185" t="s">
        <v>79</v>
      </c>
      <c r="B35" s="191">
        <f>Bodování!C48</f>
        <v>0</v>
      </c>
      <c r="C35" s="192">
        <f>Bodování!D48</f>
        <v>0</v>
      </c>
      <c r="D35" s="192">
        <f>Bodování!$C$46</f>
        <v>0</v>
      </c>
      <c r="E35" s="208">
        <f>Bodování!N48</f>
        <v>0</v>
      </c>
      <c r="F35" s="194">
        <f>Bodování!O48</f>
        <v>0</v>
      </c>
    </row>
    <row r="36" spans="1:6" ht="12">
      <c r="A36" s="190" t="s">
        <v>80</v>
      </c>
      <c r="B36" s="191">
        <f>Bodování!C49</f>
        <v>0</v>
      </c>
      <c r="C36" s="192">
        <f>Bodování!D49</f>
        <v>0</v>
      </c>
      <c r="D36" s="192">
        <f>Bodování!$C$46</f>
        <v>0</v>
      </c>
      <c r="E36" s="208">
        <f>Bodování!N49</f>
        <v>0</v>
      </c>
      <c r="F36" s="194">
        <f>Bodování!O49</f>
        <v>0</v>
      </c>
    </row>
    <row r="37" spans="1:6" ht="12">
      <c r="A37" s="185" t="s">
        <v>81</v>
      </c>
      <c r="B37" s="191">
        <f>Bodování!C50</f>
        <v>0</v>
      </c>
      <c r="C37" s="192">
        <f>Bodování!D50</f>
        <v>0</v>
      </c>
      <c r="D37" s="192">
        <f>Bodování!$C$46</f>
        <v>0</v>
      </c>
      <c r="E37" s="208">
        <f>Bodování!N50</f>
        <v>0</v>
      </c>
      <c r="F37" s="194">
        <f>Bodování!O50</f>
        <v>0</v>
      </c>
    </row>
    <row r="38" spans="1:6" ht="12">
      <c r="A38" s="190" t="s">
        <v>82</v>
      </c>
      <c r="B38" s="191">
        <f>Bodování!C51</f>
        <v>0</v>
      </c>
      <c r="C38" s="192">
        <f>Bodování!D51</f>
        <v>0</v>
      </c>
      <c r="D38" s="192">
        <f>Bodování!$C$46</f>
        <v>0</v>
      </c>
      <c r="E38" s="208">
        <f>Bodování!N51</f>
        <v>0</v>
      </c>
      <c r="F38" s="194">
        <f>Bodování!O51</f>
        <v>0</v>
      </c>
    </row>
    <row r="39" spans="1:6" ht="12">
      <c r="A39" s="185" t="s">
        <v>83</v>
      </c>
      <c r="B39" s="191">
        <f>Bodování!C54</f>
        <v>0</v>
      </c>
      <c r="C39" s="192">
        <f>Bodování!D54</f>
        <v>0</v>
      </c>
      <c r="D39" s="192">
        <f>Bodování!$C$53</f>
        <v>0</v>
      </c>
      <c r="E39" s="208">
        <f>Bodování!N54</f>
        <v>0</v>
      </c>
      <c r="F39" s="194">
        <f>Bodování!O54</f>
        <v>0</v>
      </c>
    </row>
    <row r="40" spans="1:6" ht="12">
      <c r="A40" s="185" t="s">
        <v>84</v>
      </c>
      <c r="B40" s="191">
        <f>Bodování!C55</f>
        <v>0</v>
      </c>
      <c r="C40" s="192">
        <f>Bodování!D55</f>
        <v>0</v>
      </c>
      <c r="D40" s="192">
        <f>Bodování!$C$53</f>
        <v>0</v>
      </c>
      <c r="E40" s="208">
        <f>Bodování!N55</f>
        <v>0</v>
      </c>
      <c r="F40" s="194">
        <f>Bodování!O55</f>
        <v>0</v>
      </c>
    </row>
    <row r="41" spans="1:6" ht="12">
      <c r="A41" s="190" t="s">
        <v>85</v>
      </c>
      <c r="B41" s="191">
        <f>Bodování!C56</f>
        <v>0</v>
      </c>
      <c r="C41" s="192">
        <f>Bodování!D56</f>
        <v>0</v>
      </c>
      <c r="D41" s="192">
        <f>Bodování!$C$53</f>
        <v>0</v>
      </c>
      <c r="E41" s="208">
        <f>Bodování!N56</f>
        <v>0</v>
      </c>
      <c r="F41" s="194">
        <f>Bodování!O56</f>
        <v>0</v>
      </c>
    </row>
    <row r="42" spans="1:6" ht="12">
      <c r="A42" s="185" t="s">
        <v>86</v>
      </c>
      <c r="B42" s="191">
        <f>Bodování!C57</f>
        <v>0</v>
      </c>
      <c r="C42" s="192">
        <f>Bodování!D57</f>
        <v>0</v>
      </c>
      <c r="D42" s="192">
        <f>Bodování!$C$53</f>
        <v>0</v>
      </c>
      <c r="E42" s="208">
        <f>Bodování!N57</f>
        <v>0</v>
      </c>
      <c r="F42" s="194">
        <f>Bodování!O57</f>
        <v>0</v>
      </c>
    </row>
    <row r="43" spans="1:6" ht="12">
      <c r="A43" s="190" t="s">
        <v>87</v>
      </c>
      <c r="B43" s="191">
        <f>Bodování!C58</f>
        <v>0</v>
      </c>
      <c r="C43" s="192">
        <f>Bodování!D58</f>
        <v>0</v>
      </c>
      <c r="D43" s="192">
        <f>Bodování!$C$53</f>
        <v>0</v>
      </c>
      <c r="E43" s="208">
        <f>Bodování!N58</f>
        <v>0</v>
      </c>
      <c r="F43" s="194">
        <f>Bodování!O58</f>
        <v>0</v>
      </c>
    </row>
    <row r="44" spans="1:6" ht="12">
      <c r="A44" s="185" t="s">
        <v>88</v>
      </c>
      <c r="B44" s="191">
        <f>Bodování!C61</f>
        <v>0</v>
      </c>
      <c r="C44" s="192">
        <f>Bodování!D61</f>
        <v>0</v>
      </c>
      <c r="D44" s="192">
        <f>Bodování!$C$60</f>
        <v>0</v>
      </c>
      <c r="E44" s="208">
        <f>Bodování!N61</f>
        <v>0</v>
      </c>
      <c r="F44" s="194">
        <f>Bodování!O61</f>
        <v>0</v>
      </c>
    </row>
    <row r="45" spans="1:6" ht="12">
      <c r="A45" s="190" t="s">
        <v>89</v>
      </c>
      <c r="B45" s="191">
        <f>Bodování!C62</f>
        <v>0</v>
      </c>
      <c r="C45" s="192">
        <f>Bodování!D62</f>
        <v>0</v>
      </c>
      <c r="D45" s="192">
        <f>Bodování!$C$60</f>
        <v>0</v>
      </c>
      <c r="E45" s="208">
        <f>Bodování!N62</f>
        <v>0</v>
      </c>
      <c r="F45" s="194">
        <f>Bodování!O62</f>
        <v>0</v>
      </c>
    </row>
    <row r="46" spans="1:6" ht="12">
      <c r="A46" s="185" t="s">
        <v>90</v>
      </c>
      <c r="B46" s="191">
        <f>Bodování!C63</f>
        <v>0</v>
      </c>
      <c r="C46" s="192">
        <f>Bodování!D63</f>
        <v>0</v>
      </c>
      <c r="D46" s="192">
        <f>Bodování!$C$60</f>
        <v>0</v>
      </c>
      <c r="E46" s="208">
        <f>Bodování!N63</f>
        <v>0</v>
      </c>
      <c r="F46" s="194">
        <f>Bodování!O63</f>
        <v>0</v>
      </c>
    </row>
    <row r="47" spans="1:6" ht="12">
      <c r="A47" s="190" t="s">
        <v>91</v>
      </c>
      <c r="B47" s="191">
        <f>Bodování!C64</f>
        <v>0</v>
      </c>
      <c r="C47" s="192">
        <f>Bodování!D64</f>
        <v>0</v>
      </c>
      <c r="D47" s="192">
        <f>Bodování!$C$60</f>
        <v>0</v>
      </c>
      <c r="E47" s="208">
        <f>Bodování!N64</f>
        <v>0</v>
      </c>
      <c r="F47" s="194">
        <f>Bodování!O64</f>
        <v>0</v>
      </c>
    </row>
    <row r="48" spans="1:6" ht="12">
      <c r="A48" s="185" t="s">
        <v>92</v>
      </c>
      <c r="B48" s="191">
        <f>Bodování!C65</f>
        <v>0</v>
      </c>
      <c r="C48" s="192">
        <f>Bodování!D65</f>
        <v>0</v>
      </c>
      <c r="D48" s="192">
        <f>Bodování!$C$60</f>
        <v>0</v>
      </c>
      <c r="E48" s="208">
        <f>Bodování!N65</f>
        <v>0</v>
      </c>
      <c r="F48" s="194">
        <f>Bodování!O65</f>
        <v>0</v>
      </c>
    </row>
    <row r="49" spans="1:6" ht="12">
      <c r="A49" s="185" t="s">
        <v>93</v>
      </c>
      <c r="B49" s="191">
        <f>Bodování!C68</f>
        <v>0</v>
      </c>
      <c r="C49" s="192">
        <f>Bodování!D68</f>
        <v>0</v>
      </c>
      <c r="D49" s="192">
        <f>Bodování!$C$67</f>
        <v>0</v>
      </c>
      <c r="E49" s="208">
        <f>Bodování!N68</f>
        <v>0</v>
      </c>
      <c r="F49" s="194">
        <f>Bodování!O68</f>
        <v>0</v>
      </c>
    </row>
    <row r="50" spans="1:6" ht="12">
      <c r="A50" s="190" t="s">
        <v>94</v>
      </c>
      <c r="B50" s="191">
        <f>Bodování!C69</f>
        <v>0</v>
      </c>
      <c r="C50" s="192">
        <f>Bodování!D69</f>
        <v>0</v>
      </c>
      <c r="D50" s="192">
        <f>Bodování!$C$67</f>
        <v>0</v>
      </c>
      <c r="E50" s="208">
        <f>Bodování!N69</f>
        <v>0</v>
      </c>
      <c r="F50" s="194">
        <f>Bodování!O69</f>
        <v>0</v>
      </c>
    </row>
    <row r="51" spans="1:6" ht="12">
      <c r="A51" s="185" t="s">
        <v>95</v>
      </c>
      <c r="B51" s="191">
        <f>Bodování!C70</f>
        <v>0</v>
      </c>
      <c r="C51" s="192">
        <f>Bodování!D70</f>
        <v>0</v>
      </c>
      <c r="D51" s="192">
        <f>Bodování!$C$67</f>
        <v>0</v>
      </c>
      <c r="E51" s="208">
        <f>Bodování!N70</f>
        <v>0</v>
      </c>
      <c r="F51" s="194">
        <f>Bodování!O70</f>
        <v>0</v>
      </c>
    </row>
    <row r="52" spans="1:6" ht="12">
      <c r="A52" s="190" t="s">
        <v>96</v>
      </c>
      <c r="B52" s="191">
        <f>Bodování!C71</f>
        <v>0</v>
      </c>
      <c r="C52" s="192">
        <f>Bodování!D71</f>
        <v>0</v>
      </c>
      <c r="D52" s="192">
        <f>Bodování!$C$67</f>
        <v>0</v>
      </c>
      <c r="E52" s="208">
        <f>Bodování!N71</f>
        <v>0</v>
      </c>
      <c r="F52" s="194">
        <f>Bodování!O71</f>
        <v>0</v>
      </c>
    </row>
    <row r="53" spans="1:6" ht="12.75" thickBot="1">
      <c r="A53" s="185" t="s">
        <v>97</v>
      </c>
      <c r="B53" s="195">
        <f>Bodování!C72</f>
        <v>0</v>
      </c>
      <c r="C53" s="196">
        <f>Bodování!D72</f>
        <v>0</v>
      </c>
      <c r="D53" s="196">
        <f>Bodování!$C$67</f>
        <v>0</v>
      </c>
      <c r="E53" s="209">
        <f>Bodování!N72</f>
        <v>0</v>
      </c>
      <c r="F53" s="198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1" t="s">
        <v>100</v>
      </c>
    </row>
    <row r="2" ht="12.75" thickBot="1"/>
    <row r="3" spans="1:6" ht="13.5" thickBot="1">
      <c r="A3" s="182" t="s">
        <v>13</v>
      </c>
      <c r="B3" s="183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">
      <c r="A4" s="185" t="s">
        <v>48</v>
      </c>
      <c r="B4" s="186" t="str">
        <f>Bodování!C9</f>
        <v>Kreuzmanová Vanesa </v>
      </c>
      <c r="C4" s="187">
        <f>Bodování!D9</f>
        <v>2011</v>
      </c>
      <c r="D4" s="187" t="str">
        <f>Bodování!$C$4</f>
        <v>ZŠ Přeštice</v>
      </c>
      <c r="E4" s="207">
        <f>Bodování!P9</f>
        <v>390</v>
      </c>
      <c r="F4" s="189">
        <f>Bodování!Q9</f>
        <v>285</v>
      </c>
    </row>
    <row r="5" spans="1:6" ht="12">
      <c r="A5" s="190" t="s">
        <v>49</v>
      </c>
      <c r="B5" s="191" t="str">
        <f>Bodování!C15</f>
        <v>Ludvíková Eva </v>
      </c>
      <c r="C5" s="192">
        <f>Bodování!D15</f>
        <v>2010</v>
      </c>
      <c r="D5" s="192" t="str">
        <f>Bodování!$C$11</f>
        <v>Gymnázium Klatovy</v>
      </c>
      <c r="E5" s="208">
        <f>Bodování!P15</f>
        <v>0</v>
      </c>
      <c r="F5" s="194">
        <f>Bodování!Q15</f>
        <v>0</v>
      </c>
    </row>
    <row r="6" spans="1:6" ht="12">
      <c r="A6" s="185" t="s">
        <v>50</v>
      </c>
      <c r="B6" s="191" t="str">
        <f>Bodování!C8</f>
        <v>Petlachová Adéla     </v>
      </c>
      <c r="C6" s="192">
        <f>Bodování!D8</f>
        <v>2010</v>
      </c>
      <c r="D6" s="192" t="str">
        <f>Bodování!$C$4</f>
        <v>ZŠ Přeštice</v>
      </c>
      <c r="E6" s="208">
        <f>Bodování!P8</f>
        <v>346</v>
      </c>
      <c r="F6" s="194">
        <f>Bodování!Q8</f>
        <v>192</v>
      </c>
    </row>
    <row r="7" spans="1:6" ht="12">
      <c r="A7" s="190" t="s">
        <v>51</v>
      </c>
      <c r="B7" s="191" t="str">
        <f>Bodování!C19</f>
        <v>Vozárová Pavlína</v>
      </c>
      <c r="C7" s="192">
        <f>Bodování!D19</f>
        <v>0</v>
      </c>
      <c r="D7" s="192" t="str">
        <f>Bodování!$C$18</f>
        <v>ZŠ Horšovský Týn</v>
      </c>
      <c r="E7" s="208">
        <f>Bodování!P19</f>
        <v>471</v>
      </c>
      <c r="F7" s="194">
        <f>Bodování!Q19</f>
        <v>482</v>
      </c>
    </row>
    <row r="8" spans="1:6" ht="12">
      <c r="A8" s="185" t="s">
        <v>52</v>
      </c>
      <c r="B8" s="191" t="str">
        <f>Bodování!C23</f>
        <v>Nozarová Viktorie</v>
      </c>
      <c r="C8" s="192">
        <f>Bodování!D23</f>
        <v>0</v>
      </c>
      <c r="D8" s="192" t="str">
        <f>Bodování!$C$18</f>
        <v>ZŠ Horšovský Týn</v>
      </c>
      <c r="E8" s="208">
        <f>Bodování!P23</f>
        <v>0</v>
      </c>
      <c r="F8" s="194">
        <f>Bodování!Q23</f>
        <v>0</v>
      </c>
    </row>
    <row r="9" spans="1:6" ht="12">
      <c r="A9" s="190" t="s">
        <v>53</v>
      </c>
      <c r="B9" s="191" t="str">
        <f>Bodování!C20</f>
        <v>Schambergerová Amálie</v>
      </c>
      <c r="C9" s="192">
        <f>Bodování!D20</f>
        <v>0</v>
      </c>
      <c r="D9" s="192" t="str">
        <f>Bodování!$C$18</f>
        <v>ZŠ Horšovský Týn</v>
      </c>
      <c r="E9" s="208">
        <f>Bodování!P20</f>
        <v>0</v>
      </c>
      <c r="F9" s="194">
        <f>Bodování!Q20</f>
        <v>0</v>
      </c>
    </row>
    <row r="10" spans="1:6" ht="12">
      <c r="A10" s="185" t="s">
        <v>54</v>
      </c>
      <c r="B10" s="191" t="str">
        <f>Bodování!C14</f>
        <v>Nová Kristýna </v>
      </c>
      <c r="C10" s="192">
        <f>Bodování!D14</f>
        <v>2010</v>
      </c>
      <c r="D10" s="192" t="str">
        <f>Bodování!$C$11</f>
        <v>Gymnázium Klatovy</v>
      </c>
      <c r="E10" s="208">
        <f>Bodování!P14</f>
        <v>412</v>
      </c>
      <c r="F10" s="194">
        <f>Bodování!Q14</f>
        <v>336</v>
      </c>
    </row>
    <row r="11" spans="1:6" ht="12">
      <c r="A11" s="190" t="s">
        <v>55</v>
      </c>
      <c r="B11" s="191" t="str">
        <f>Bodování!C30</f>
        <v>Svobodová Tereza </v>
      </c>
      <c r="C11" s="192">
        <f>Bodování!D30</f>
        <v>2011</v>
      </c>
      <c r="D11" s="192" t="str">
        <f>Bodování!$C$25</f>
        <v>ZŠ Tachov Hornická</v>
      </c>
      <c r="E11" s="208">
        <f>Bodování!P30</f>
        <v>322</v>
      </c>
      <c r="F11" s="194">
        <f>Bodování!Q30</f>
        <v>146</v>
      </c>
    </row>
    <row r="12" spans="1:6" ht="12">
      <c r="A12" s="185" t="s">
        <v>56</v>
      </c>
      <c r="B12" s="191" t="str">
        <f>Bodování!C27</f>
        <v>Velichová Kristýna </v>
      </c>
      <c r="C12" s="192">
        <f>Bodování!D27</f>
        <v>2010</v>
      </c>
      <c r="D12" s="192" t="str">
        <f>Bodování!$C$25</f>
        <v>ZŠ Tachov Hornická</v>
      </c>
      <c r="E12" s="208">
        <f>Bodování!P27</f>
        <v>0</v>
      </c>
      <c r="F12" s="194">
        <f>Bodování!Q27</f>
        <v>0</v>
      </c>
    </row>
    <row r="13" spans="1:6" ht="12">
      <c r="A13" s="185" t="s">
        <v>57</v>
      </c>
      <c r="B13" s="191" t="str">
        <f>Bodování!C33</f>
        <v>Špetová Patricie</v>
      </c>
      <c r="C13" s="192">
        <f>Bodování!D33</f>
        <v>0</v>
      </c>
      <c r="D13" s="192" t="str">
        <f>Bodování!$C$32</f>
        <v>ZŠ Zruč-Senec</v>
      </c>
      <c r="E13" s="208">
        <f>Bodování!P33</f>
        <v>0</v>
      </c>
      <c r="F13" s="194">
        <f>Bodování!Q33</f>
        <v>0</v>
      </c>
    </row>
    <row r="14" spans="1:6" ht="12">
      <c r="A14" s="190" t="s">
        <v>58</v>
      </c>
      <c r="B14" s="191" t="str">
        <f>Bodování!C29</f>
        <v>Svobodová Eliška </v>
      </c>
      <c r="C14" s="192">
        <f>Bodování!D29</f>
        <v>2011</v>
      </c>
      <c r="D14" s="192" t="str">
        <f>Bodování!$C$25</f>
        <v>ZŠ Tachov Hornická</v>
      </c>
      <c r="E14" s="208">
        <f>Bodování!P29</f>
        <v>385</v>
      </c>
      <c r="F14" s="194">
        <f>Bodování!Q29</f>
        <v>274</v>
      </c>
    </row>
    <row r="15" spans="1:6" ht="12">
      <c r="A15" s="185" t="s">
        <v>59</v>
      </c>
      <c r="B15" s="191" t="str">
        <f>Bodování!C6</f>
        <v>Syková Karolína       </v>
      </c>
      <c r="C15" s="192">
        <f>Bodování!D6</f>
        <v>2009</v>
      </c>
      <c r="D15" s="192" t="str">
        <f>Bodování!$C$4</f>
        <v>ZŠ Přeštice</v>
      </c>
      <c r="E15" s="208">
        <f>Bodování!P6</f>
        <v>0</v>
      </c>
      <c r="F15" s="194">
        <f>Bodování!Q6</f>
        <v>0</v>
      </c>
    </row>
    <row r="16" spans="1:6" ht="12">
      <c r="A16" s="190" t="s">
        <v>60</v>
      </c>
      <c r="B16" s="191" t="str">
        <f>Bodování!C34</f>
        <v>Skupová Eliška</v>
      </c>
      <c r="C16" s="192">
        <f>Bodování!D34</f>
        <v>0</v>
      </c>
      <c r="D16" s="192" t="str">
        <f>Bodování!$C$32</f>
        <v>ZŠ Zruč-Senec</v>
      </c>
      <c r="E16" s="208">
        <f>Bodování!P34</f>
        <v>0</v>
      </c>
      <c r="F16" s="194">
        <f>Bodování!Q34</f>
        <v>0</v>
      </c>
    </row>
    <row r="17" spans="1:6" ht="12">
      <c r="A17" s="185" t="s">
        <v>61</v>
      </c>
      <c r="B17" s="191" t="str">
        <f>Bodování!C35</f>
        <v>Chmelařová Sofie</v>
      </c>
      <c r="C17" s="192">
        <f>Bodování!D35</f>
        <v>0</v>
      </c>
      <c r="D17" s="192" t="str">
        <f>Bodování!$C$32</f>
        <v>ZŠ Zruč-Senec</v>
      </c>
      <c r="E17" s="208">
        <f>Bodování!P35</f>
        <v>396</v>
      </c>
      <c r="F17" s="194">
        <f>Bodování!Q35</f>
        <v>299</v>
      </c>
    </row>
    <row r="18" spans="1:6" ht="12">
      <c r="A18" s="190" t="s">
        <v>62</v>
      </c>
      <c r="B18" s="191" t="str">
        <f>Bodování!C5</f>
        <v>Králová Laura          </v>
      </c>
      <c r="C18" s="192">
        <f>Bodování!D5</f>
        <v>2009</v>
      </c>
      <c r="D18" s="192" t="str">
        <f>Bodování!$C$4</f>
        <v>ZŠ Přeštice</v>
      </c>
      <c r="E18" s="208">
        <f>Bodování!P5</f>
        <v>0</v>
      </c>
      <c r="F18" s="194">
        <f>Bodování!Q5</f>
        <v>0</v>
      </c>
    </row>
    <row r="19" spans="1:6" ht="12">
      <c r="A19" s="185" t="s">
        <v>63</v>
      </c>
      <c r="B19" s="191" t="str">
        <f>Bodování!C7</f>
        <v>Faitová Nela            </v>
      </c>
      <c r="C19" s="192">
        <f>Bodování!D7</f>
        <v>2010</v>
      </c>
      <c r="D19" s="192" t="str">
        <f>Bodování!$C$4</f>
        <v>ZŠ Přeštice</v>
      </c>
      <c r="E19" s="208">
        <f>Bodování!P7</f>
        <v>419</v>
      </c>
      <c r="F19" s="194">
        <f>Bodování!Q7</f>
        <v>352</v>
      </c>
    </row>
    <row r="20" spans="1:6" ht="12">
      <c r="A20" s="190" t="s">
        <v>64</v>
      </c>
      <c r="B20" s="191" t="str">
        <f>Bodování!C13</f>
        <v>Krasuová Ellen</v>
      </c>
      <c r="C20" s="192">
        <f>Bodování!D12</f>
        <v>2009</v>
      </c>
      <c r="D20" s="192" t="str">
        <f>Bodování!$C$11</f>
        <v>Gymnázium Klatovy</v>
      </c>
      <c r="E20" s="208">
        <f>Bodování!P12</f>
        <v>429</v>
      </c>
      <c r="F20" s="194">
        <f>Bodování!Q12</f>
        <v>376</v>
      </c>
    </row>
    <row r="21" spans="1:6" ht="12">
      <c r="A21" s="185" t="s">
        <v>65</v>
      </c>
      <c r="B21" s="191" t="str">
        <f>Bodování!C12</f>
        <v>Hromadová Tereza </v>
      </c>
      <c r="C21" s="192">
        <f>Bodování!D13</f>
        <v>2009</v>
      </c>
      <c r="D21" s="192" t="str">
        <f>Bodování!$C$11</f>
        <v>Gymnázium Klatovy</v>
      </c>
      <c r="E21" s="208">
        <f>Bodování!P13</f>
        <v>0</v>
      </c>
      <c r="F21" s="194">
        <f>Bodování!Q13</f>
        <v>0</v>
      </c>
    </row>
    <row r="22" spans="1:6" ht="12">
      <c r="A22" s="185" t="s">
        <v>66</v>
      </c>
      <c r="B22" s="191" t="str">
        <f>Bodování!C16</f>
        <v>Votípková Andrea </v>
      </c>
      <c r="C22" s="192">
        <f>Bodování!D16</f>
        <v>2009</v>
      </c>
      <c r="D22" s="192" t="str">
        <f>Bodování!$C$11</f>
        <v>Gymnázium Klatovy</v>
      </c>
      <c r="E22" s="208">
        <f>Bodování!P16</f>
        <v>0</v>
      </c>
      <c r="F22" s="194">
        <f>Bodování!Q16</f>
        <v>0</v>
      </c>
    </row>
    <row r="23" spans="1:6" ht="12">
      <c r="A23" s="190" t="s">
        <v>67</v>
      </c>
      <c r="B23" s="191" t="str">
        <f>Bodování!C21</f>
        <v>Dubová Kateřina</v>
      </c>
      <c r="C23" s="192">
        <f>Bodování!D21</f>
        <v>0</v>
      </c>
      <c r="D23" s="192" t="str">
        <f>Bodování!$C$18</f>
        <v>ZŠ Horšovský Týn</v>
      </c>
      <c r="E23" s="208">
        <f>Bodování!P21</f>
        <v>0</v>
      </c>
      <c r="F23" s="194">
        <f>Bodování!Q21</f>
        <v>0</v>
      </c>
    </row>
    <row r="24" spans="1:6" ht="12">
      <c r="A24" s="185" t="s">
        <v>68</v>
      </c>
      <c r="B24" s="191" t="str">
        <f>Bodování!C22</f>
        <v>Dubová Tereza</v>
      </c>
      <c r="C24" s="192">
        <f>Bodování!D22</f>
        <v>0</v>
      </c>
      <c r="D24" s="192" t="str">
        <f>Bodování!$C$18</f>
        <v>ZŠ Horšovský Týn</v>
      </c>
      <c r="E24" s="208">
        <f>Bodování!P22</f>
        <v>379</v>
      </c>
      <c r="F24" s="194">
        <f>Bodování!Q22</f>
        <v>261</v>
      </c>
    </row>
    <row r="25" spans="1:6" ht="12">
      <c r="A25" s="190" t="s">
        <v>69</v>
      </c>
      <c r="B25" s="191" t="str">
        <f>Bodování!C26</f>
        <v>Šmejkalová Lucie </v>
      </c>
      <c r="C25" s="192">
        <f>Bodování!D26</f>
        <v>2009</v>
      </c>
      <c r="D25" s="192" t="str">
        <f>Bodování!$C$25</f>
        <v>ZŠ Tachov Hornická</v>
      </c>
      <c r="E25" s="208">
        <f>Bodování!P26</f>
        <v>0</v>
      </c>
      <c r="F25" s="194">
        <f>Bodování!Q26</f>
        <v>0</v>
      </c>
    </row>
    <row r="26" spans="1:6" ht="12">
      <c r="A26" s="185" t="s">
        <v>70</v>
      </c>
      <c r="B26" s="191" t="str">
        <f>Bodování!C28</f>
        <v>Vlčková Klára</v>
      </c>
      <c r="C26" s="192">
        <f>Bodování!D28</f>
        <v>2010</v>
      </c>
      <c r="D26" s="192" t="str">
        <f>Bodování!$C$25</f>
        <v>ZŠ Tachov Hornická</v>
      </c>
      <c r="E26" s="208">
        <f>Bodování!P28</f>
        <v>365</v>
      </c>
      <c r="F26" s="194">
        <f>Bodování!Q28</f>
        <v>231</v>
      </c>
    </row>
    <row r="27" spans="1:6" ht="12">
      <c r="A27" s="190" t="s">
        <v>71</v>
      </c>
      <c r="B27" s="191" t="str">
        <f>Bodování!C36</f>
        <v>Chmelařová Sára</v>
      </c>
      <c r="C27" s="192">
        <f>Bodování!D36</f>
        <v>0</v>
      </c>
      <c r="D27" s="192" t="str">
        <f>Bodování!$C$32</f>
        <v>ZŠ Zruč-Senec</v>
      </c>
      <c r="E27" s="208">
        <f>Bodování!P36</f>
        <v>394</v>
      </c>
      <c r="F27" s="194">
        <f>Bodování!Q36</f>
        <v>294</v>
      </c>
    </row>
    <row r="28" spans="1:6" ht="12">
      <c r="A28" s="185" t="s">
        <v>72</v>
      </c>
      <c r="B28" s="191" t="str">
        <f>Bodování!C37</f>
        <v>Šlaufová Nela</v>
      </c>
      <c r="C28" s="192">
        <f>Bodování!D37</f>
        <v>0</v>
      </c>
      <c r="D28" s="192" t="str">
        <f>Bodování!$C$32</f>
        <v>ZŠ Zruč-Senec</v>
      </c>
      <c r="E28" s="208">
        <f>Bodování!P37</f>
        <v>378</v>
      </c>
      <c r="F28" s="194">
        <f>Bodování!Q37</f>
        <v>259</v>
      </c>
    </row>
    <row r="29" spans="1:6" ht="12">
      <c r="A29" s="190" t="s">
        <v>73</v>
      </c>
      <c r="B29" s="191">
        <f>Bodování!C40</f>
        <v>0</v>
      </c>
      <c r="C29" s="192">
        <f>Bodování!D40</f>
        <v>0</v>
      </c>
      <c r="D29" s="192">
        <f>Bodování!$C$39</f>
        <v>0</v>
      </c>
      <c r="E29" s="208">
        <f>Bodování!P40</f>
        <v>0</v>
      </c>
      <c r="F29" s="194">
        <f>Bodování!Q40</f>
        <v>0</v>
      </c>
    </row>
    <row r="30" spans="1:6" ht="12">
      <c r="A30" s="185" t="s">
        <v>74</v>
      </c>
      <c r="B30" s="191">
        <f>Bodování!C41</f>
        <v>0</v>
      </c>
      <c r="C30" s="192">
        <f>Bodování!D41</f>
        <v>0</v>
      </c>
      <c r="D30" s="192">
        <f>Bodování!$C$39</f>
        <v>0</v>
      </c>
      <c r="E30" s="208">
        <f>Bodování!P41</f>
        <v>0</v>
      </c>
      <c r="F30" s="194">
        <f>Bodování!Q41</f>
        <v>0</v>
      </c>
    </row>
    <row r="31" spans="1:6" ht="12">
      <c r="A31" s="185" t="s">
        <v>75</v>
      </c>
      <c r="B31" s="191">
        <f>Bodování!C42</f>
        <v>0</v>
      </c>
      <c r="C31" s="192">
        <f>Bodování!D42</f>
        <v>0</v>
      </c>
      <c r="D31" s="192">
        <f>Bodování!$C$39</f>
        <v>0</v>
      </c>
      <c r="E31" s="208">
        <f>Bodování!P42</f>
        <v>0</v>
      </c>
      <c r="F31" s="194">
        <f>Bodování!Q42</f>
        <v>0</v>
      </c>
    </row>
    <row r="32" spans="1:6" ht="12">
      <c r="A32" s="190" t="s">
        <v>76</v>
      </c>
      <c r="B32" s="191">
        <f>Bodování!C43</f>
        <v>0</v>
      </c>
      <c r="C32" s="192">
        <f>Bodování!D43</f>
        <v>0</v>
      </c>
      <c r="D32" s="192">
        <f>Bodování!$C$39</f>
        <v>0</v>
      </c>
      <c r="E32" s="208">
        <f>Bodování!P43</f>
        <v>0</v>
      </c>
      <c r="F32" s="194">
        <f>Bodování!Q43</f>
        <v>0</v>
      </c>
    </row>
    <row r="33" spans="1:6" ht="12">
      <c r="A33" s="185" t="s">
        <v>77</v>
      </c>
      <c r="B33" s="191">
        <f>Bodování!C44</f>
        <v>0</v>
      </c>
      <c r="C33" s="192">
        <f>Bodování!D44</f>
        <v>0</v>
      </c>
      <c r="D33" s="192">
        <f>Bodování!$C$39</f>
        <v>0</v>
      </c>
      <c r="E33" s="208">
        <f>Bodování!P44</f>
        <v>0</v>
      </c>
      <c r="F33" s="194">
        <f>Bodování!Q44</f>
        <v>0</v>
      </c>
    </row>
    <row r="34" spans="1:6" ht="12">
      <c r="A34" s="190" t="s">
        <v>78</v>
      </c>
      <c r="B34" s="191">
        <f>Bodování!C47</f>
        <v>0</v>
      </c>
      <c r="C34" s="192">
        <f>Bodování!D47</f>
        <v>0</v>
      </c>
      <c r="D34" s="192">
        <f>Bodování!$C$46</f>
        <v>0</v>
      </c>
      <c r="E34" s="208">
        <f>Bodování!P47</f>
        <v>0</v>
      </c>
      <c r="F34" s="194">
        <f>Bodování!Q47</f>
        <v>0</v>
      </c>
    </row>
    <row r="35" spans="1:6" ht="12">
      <c r="A35" s="185" t="s">
        <v>79</v>
      </c>
      <c r="B35" s="191">
        <f>Bodování!C48</f>
        <v>0</v>
      </c>
      <c r="C35" s="192">
        <f>Bodování!D48</f>
        <v>0</v>
      </c>
      <c r="D35" s="192">
        <f>Bodování!$C$46</f>
        <v>0</v>
      </c>
      <c r="E35" s="208">
        <f>Bodování!P48</f>
        <v>0</v>
      </c>
      <c r="F35" s="194">
        <f>Bodování!Q48</f>
        <v>0</v>
      </c>
    </row>
    <row r="36" spans="1:6" ht="12">
      <c r="A36" s="190" t="s">
        <v>80</v>
      </c>
      <c r="B36" s="191">
        <f>Bodování!C49</f>
        <v>0</v>
      </c>
      <c r="C36" s="192">
        <f>Bodování!D49</f>
        <v>0</v>
      </c>
      <c r="D36" s="192">
        <f>Bodování!$C$46</f>
        <v>0</v>
      </c>
      <c r="E36" s="208">
        <f>Bodování!P49</f>
        <v>0</v>
      </c>
      <c r="F36" s="194">
        <f>Bodování!Q49</f>
        <v>0</v>
      </c>
    </row>
    <row r="37" spans="1:6" ht="12">
      <c r="A37" s="185" t="s">
        <v>81</v>
      </c>
      <c r="B37" s="191">
        <f>Bodování!C50</f>
        <v>0</v>
      </c>
      <c r="C37" s="192">
        <f>Bodování!D50</f>
        <v>0</v>
      </c>
      <c r="D37" s="192">
        <f>Bodování!$C$46</f>
        <v>0</v>
      </c>
      <c r="E37" s="208">
        <f>Bodování!P50</f>
        <v>0</v>
      </c>
      <c r="F37" s="194">
        <f>Bodování!Q50</f>
        <v>0</v>
      </c>
    </row>
    <row r="38" spans="1:6" ht="12">
      <c r="A38" s="190" t="s">
        <v>82</v>
      </c>
      <c r="B38" s="191">
        <f>Bodování!C51</f>
        <v>0</v>
      </c>
      <c r="C38" s="192">
        <f>Bodování!D51</f>
        <v>0</v>
      </c>
      <c r="D38" s="192">
        <f>Bodování!$C$46</f>
        <v>0</v>
      </c>
      <c r="E38" s="208">
        <f>Bodování!P51</f>
        <v>0</v>
      </c>
      <c r="F38" s="194">
        <f>Bodování!Q51</f>
        <v>0</v>
      </c>
    </row>
    <row r="39" spans="1:6" ht="12">
      <c r="A39" s="185" t="s">
        <v>83</v>
      </c>
      <c r="B39" s="191">
        <f>Bodování!C54</f>
        <v>0</v>
      </c>
      <c r="C39" s="192">
        <f>Bodování!D54</f>
        <v>0</v>
      </c>
      <c r="D39" s="192">
        <f>Bodování!$C$53</f>
        <v>0</v>
      </c>
      <c r="E39" s="208">
        <f>Bodování!P54</f>
        <v>0</v>
      </c>
      <c r="F39" s="194">
        <f>Bodování!Q54</f>
        <v>0</v>
      </c>
    </row>
    <row r="40" spans="1:6" ht="12">
      <c r="A40" s="185" t="s">
        <v>84</v>
      </c>
      <c r="B40" s="191">
        <f>Bodování!C55</f>
        <v>0</v>
      </c>
      <c r="C40" s="192">
        <f>Bodování!D55</f>
        <v>0</v>
      </c>
      <c r="D40" s="192">
        <f>Bodování!$C$53</f>
        <v>0</v>
      </c>
      <c r="E40" s="208">
        <f>Bodování!P55</f>
        <v>0</v>
      </c>
      <c r="F40" s="194">
        <f>Bodování!Q55</f>
        <v>0</v>
      </c>
    </row>
    <row r="41" spans="1:6" ht="12">
      <c r="A41" s="190" t="s">
        <v>85</v>
      </c>
      <c r="B41" s="191">
        <f>Bodování!C56</f>
        <v>0</v>
      </c>
      <c r="C41" s="192">
        <f>Bodování!D56</f>
        <v>0</v>
      </c>
      <c r="D41" s="192">
        <f>Bodování!$C$53</f>
        <v>0</v>
      </c>
      <c r="E41" s="208">
        <f>Bodování!P56</f>
        <v>0</v>
      </c>
      <c r="F41" s="194">
        <f>Bodování!Q56</f>
        <v>0</v>
      </c>
    </row>
    <row r="42" spans="1:6" ht="12">
      <c r="A42" s="185" t="s">
        <v>86</v>
      </c>
      <c r="B42" s="191">
        <f>Bodování!C57</f>
        <v>0</v>
      </c>
      <c r="C42" s="192">
        <f>Bodování!D57</f>
        <v>0</v>
      </c>
      <c r="D42" s="192">
        <f>Bodování!$C$53</f>
        <v>0</v>
      </c>
      <c r="E42" s="208">
        <f>Bodování!P57</f>
        <v>0</v>
      </c>
      <c r="F42" s="194">
        <f>Bodování!Q57</f>
        <v>0</v>
      </c>
    </row>
    <row r="43" spans="1:6" ht="12">
      <c r="A43" s="190" t="s">
        <v>87</v>
      </c>
      <c r="B43" s="191">
        <f>Bodování!C58</f>
        <v>0</v>
      </c>
      <c r="C43" s="192">
        <f>Bodování!D58</f>
        <v>0</v>
      </c>
      <c r="D43" s="192">
        <f>Bodování!$C$53</f>
        <v>0</v>
      </c>
      <c r="E43" s="208">
        <f>Bodování!P58</f>
        <v>0</v>
      </c>
      <c r="F43" s="194">
        <f>Bodování!Q58</f>
        <v>0</v>
      </c>
    </row>
    <row r="44" spans="1:6" ht="12">
      <c r="A44" s="185" t="s">
        <v>88</v>
      </c>
      <c r="B44" s="191">
        <f>Bodování!C61</f>
        <v>0</v>
      </c>
      <c r="C44" s="192">
        <f>Bodování!D61</f>
        <v>0</v>
      </c>
      <c r="D44" s="192">
        <f>Bodování!$C$60</f>
        <v>0</v>
      </c>
      <c r="E44" s="208">
        <f>Bodování!P61</f>
        <v>0</v>
      </c>
      <c r="F44" s="194">
        <f>Bodování!Q61</f>
        <v>0</v>
      </c>
    </row>
    <row r="45" spans="1:6" ht="12">
      <c r="A45" s="190" t="s">
        <v>89</v>
      </c>
      <c r="B45" s="191">
        <f>Bodování!C62</f>
        <v>0</v>
      </c>
      <c r="C45" s="192">
        <f>Bodování!D62</f>
        <v>0</v>
      </c>
      <c r="D45" s="192">
        <f>Bodování!$C$60</f>
        <v>0</v>
      </c>
      <c r="E45" s="208">
        <f>Bodování!P62</f>
        <v>0</v>
      </c>
      <c r="F45" s="194">
        <f>Bodování!Q62</f>
        <v>0</v>
      </c>
    </row>
    <row r="46" spans="1:6" ht="12">
      <c r="A46" s="185" t="s">
        <v>90</v>
      </c>
      <c r="B46" s="191">
        <f>Bodování!C63</f>
        <v>0</v>
      </c>
      <c r="C46" s="192">
        <f>Bodování!D63</f>
        <v>0</v>
      </c>
      <c r="D46" s="192">
        <f>Bodování!$C$60</f>
        <v>0</v>
      </c>
      <c r="E46" s="208">
        <f>Bodování!P63</f>
        <v>0</v>
      </c>
      <c r="F46" s="194">
        <f>Bodování!Q63</f>
        <v>0</v>
      </c>
    </row>
    <row r="47" spans="1:6" ht="12">
      <c r="A47" s="190" t="s">
        <v>91</v>
      </c>
      <c r="B47" s="191">
        <f>Bodování!C64</f>
        <v>0</v>
      </c>
      <c r="C47" s="192">
        <f>Bodování!D64</f>
        <v>0</v>
      </c>
      <c r="D47" s="192">
        <f>Bodování!$C$60</f>
        <v>0</v>
      </c>
      <c r="E47" s="208">
        <f>Bodování!P64</f>
        <v>0</v>
      </c>
      <c r="F47" s="194">
        <f>Bodování!Q64</f>
        <v>0</v>
      </c>
    </row>
    <row r="48" spans="1:6" ht="12">
      <c r="A48" s="185" t="s">
        <v>92</v>
      </c>
      <c r="B48" s="191">
        <f>Bodování!C65</f>
        <v>0</v>
      </c>
      <c r="C48" s="192">
        <f>Bodování!D65</f>
        <v>0</v>
      </c>
      <c r="D48" s="192">
        <f>Bodování!$C$60</f>
        <v>0</v>
      </c>
      <c r="E48" s="208">
        <f>Bodování!P65</f>
        <v>0</v>
      </c>
      <c r="F48" s="194">
        <f>Bodování!Q65</f>
        <v>0</v>
      </c>
    </row>
    <row r="49" spans="1:6" ht="12">
      <c r="A49" s="185" t="s">
        <v>93</v>
      </c>
      <c r="B49" s="191">
        <f>Bodování!C68</f>
        <v>0</v>
      </c>
      <c r="C49" s="192">
        <f>Bodování!D68</f>
        <v>0</v>
      </c>
      <c r="D49" s="192">
        <f>Bodování!$C$67</f>
        <v>0</v>
      </c>
      <c r="E49" s="208">
        <f>Bodování!P68</f>
        <v>0</v>
      </c>
      <c r="F49" s="194">
        <f>Bodování!Q68</f>
        <v>0</v>
      </c>
    </row>
    <row r="50" spans="1:6" ht="12">
      <c r="A50" s="190" t="s">
        <v>94</v>
      </c>
      <c r="B50" s="191">
        <f>Bodování!C69</f>
        <v>0</v>
      </c>
      <c r="C50" s="192">
        <f>Bodování!D69</f>
        <v>0</v>
      </c>
      <c r="D50" s="192">
        <f>Bodování!$C$67</f>
        <v>0</v>
      </c>
      <c r="E50" s="208">
        <f>Bodování!P69</f>
        <v>0</v>
      </c>
      <c r="F50" s="194">
        <f>Bodování!Q69</f>
        <v>0</v>
      </c>
    </row>
    <row r="51" spans="1:6" ht="12">
      <c r="A51" s="185" t="s">
        <v>95</v>
      </c>
      <c r="B51" s="191">
        <f>Bodování!C70</f>
        <v>0</v>
      </c>
      <c r="C51" s="192">
        <f>Bodování!D70</f>
        <v>0</v>
      </c>
      <c r="D51" s="192">
        <f>Bodování!$C$67</f>
        <v>0</v>
      </c>
      <c r="E51" s="208">
        <f>Bodování!P70</f>
        <v>0</v>
      </c>
      <c r="F51" s="194">
        <f>Bodování!Q70</f>
        <v>0</v>
      </c>
    </row>
    <row r="52" spans="1:6" ht="12">
      <c r="A52" s="190" t="s">
        <v>96</v>
      </c>
      <c r="B52" s="191">
        <f>Bodování!C71</f>
        <v>0</v>
      </c>
      <c r="C52" s="192">
        <f>Bodování!D71</f>
        <v>0</v>
      </c>
      <c r="D52" s="192">
        <f>Bodování!$C$67</f>
        <v>0</v>
      </c>
      <c r="E52" s="208">
        <f>Bodování!P71</f>
        <v>0</v>
      </c>
      <c r="F52" s="194">
        <f>Bodování!Q71</f>
        <v>0</v>
      </c>
    </row>
    <row r="53" spans="1:6" ht="12.75" thickBot="1">
      <c r="A53" s="185" t="s">
        <v>97</v>
      </c>
      <c r="B53" s="195">
        <f>Bodování!C72</f>
        <v>0</v>
      </c>
      <c r="C53" s="196">
        <f>Bodování!D72</f>
        <v>0</v>
      </c>
      <c r="D53" s="196">
        <f>Bodování!$C$67</f>
        <v>0</v>
      </c>
      <c r="E53" s="209">
        <f>Bodování!P72</f>
        <v>0</v>
      </c>
      <c r="F53" s="198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181" t="s">
        <v>101</v>
      </c>
    </row>
    <row r="2" ht="12.75" thickBot="1"/>
    <row r="3" spans="1:6" ht="13.5" thickBot="1">
      <c r="A3" s="182" t="s">
        <v>13</v>
      </c>
      <c r="B3" s="183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">
      <c r="A4" s="185" t="s">
        <v>48</v>
      </c>
      <c r="B4" s="186" t="str">
        <f>Bodování!C21</f>
        <v>Dubová Kateřina</v>
      </c>
      <c r="C4" s="187">
        <f>Bodování!D21</f>
        <v>0</v>
      </c>
      <c r="D4" s="187" t="str">
        <f>Bodování!$C$18</f>
        <v>ZŠ Horšovský Týn</v>
      </c>
      <c r="E4" s="188">
        <f>Bodování!R21</f>
        <v>30</v>
      </c>
      <c r="F4" s="189">
        <f>Bodování!S21</f>
        <v>236</v>
      </c>
    </row>
    <row r="5" spans="1:6" ht="12">
      <c r="A5" s="190" t="s">
        <v>49</v>
      </c>
      <c r="B5" s="191" t="str">
        <f>Bodování!C23</f>
        <v>Nozarová Viktorie</v>
      </c>
      <c r="C5" s="192">
        <f>Bodování!D23</f>
        <v>0</v>
      </c>
      <c r="D5" s="192" t="str">
        <f>Bodování!$C$18</f>
        <v>ZŠ Horšovský Týn</v>
      </c>
      <c r="E5" s="193">
        <f>Bodování!R23</f>
        <v>26.54</v>
      </c>
      <c r="F5" s="194">
        <f>Bodování!S23</f>
        <v>195</v>
      </c>
    </row>
    <row r="6" spans="1:6" ht="12">
      <c r="A6" s="185" t="s">
        <v>50</v>
      </c>
      <c r="B6" s="191" t="str">
        <f>Bodování!C26</f>
        <v>Šmejkalová Lucie </v>
      </c>
      <c r="C6" s="192">
        <f>Bodování!D26</f>
        <v>2009</v>
      </c>
      <c r="D6" s="192" t="str">
        <f>Bodování!$C$25</f>
        <v>ZŠ Tachov Hornická</v>
      </c>
      <c r="E6" s="193">
        <f>Bodování!R26</f>
        <v>37.11</v>
      </c>
      <c r="F6" s="194">
        <f>Bodování!S26</f>
        <v>321</v>
      </c>
    </row>
    <row r="7" spans="1:6" ht="12">
      <c r="A7" s="190" t="s">
        <v>51</v>
      </c>
      <c r="B7" s="191" t="str">
        <f>Bodování!C20</f>
        <v>Schambergerová Amálie</v>
      </c>
      <c r="C7" s="192">
        <f>Bodování!D20</f>
        <v>0</v>
      </c>
      <c r="D7" s="192" t="str">
        <f>Bodování!$C$18</f>
        <v>ZŠ Horšovský Týn</v>
      </c>
      <c r="E7" s="193">
        <f>Bodování!R20</f>
        <v>28.07</v>
      </c>
      <c r="F7" s="194">
        <f>Bodování!S20</f>
        <v>213</v>
      </c>
    </row>
    <row r="8" spans="1:6" ht="12">
      <c r="A8" s="185" t="s">
        <v>52</v>
      </c>
      <c r="B8" s="191" t="str">
        <f>Bodování!C27</f>
        <v>Velichová Kristýna </v>
      </c>
      <c r="C8" s="192">
        <f>Bodování!D27</f>
        <v>2010</v>
      </c>
      <c r="D8" s="192" t="str">
        <f>Bodování!$C$25</f>
        <v>ZŠ Tachov Hornická</v>
      </c>
      <c r="E8" s="193">
        <f>Bodování!R27</f>
        <v>29.42</v>
      </c>
      <c r="F8" s="194">
        <f>Bodování!S27</f>
        <v>229</v>
      </c>
    </row>
    <row r="9" spans="1:6" ht="12">
      <c r="A9" s="190" t="s">
        <v>53</v>
      </c>
      <c r="B9" s="191" t="str">
        <f>Bodování!C15</f>
        <v>Ludvíková Eva </v>
      </c>
      <c r="C9" s="192">
        <f>Bodování!D15</f>
        <v>2010</v>
      </c>
      <c r="D9" s="192" t="str">
        <f>Bodování!$C$11</f>
        <v>Gymnázium Klatovy</v>
      </c>
      <c r="E9" s="193">
        <f>Bodování!R15</f>
        <v>37.98</v>
      </c>
      <c r="F9" s="194">
        <f>Bodování!S15</f>
        <v>331</v>
      </c>
    </row>
    <row r="10" spans="1:6" ht="12">
      <c r="A10" s="185" t="s">
        <v>54</v>
      </c>
      <c r="B10" s="191" t="str">
        <f>Bodování!C14</f>
        <v>Nová Kristýna </v>
      </c>
      <c r="C10" s="192">
        <f>Bodování!D14</f>
        <v>2010</v>
      </c>
      <c r="D10" s="192" t="str">
        <f>Bodování!$C$11</f>
        <v>Gymnázium Klatovy</v>
      </c>
      <c r="E10" s="193">
        <f>Bodování!R14</f>
        <v>30.55</v>
      </c>
      <c r="F10" s="194">
        <f>Bodování!S14</f>
        <v>242</v>
      </c>
    </row>
    <row r="11" spans="1:6" ht="12">
      <c r="A11" s="190" t="s">
        <v>55</v>
      </c>
      <c r="B11" s="191" t="str">
        <f>Bodování!C28</f>
        <v>Vlčková Klára</v>
      </c>
      <c r="C11" s="192">
        <f>Bodování!D28</f>
        <v>2010</v>
      </c>
      <c r="D11" s="192" t="str">
        <f>Bodování!$C$25</f>
        <v>ZŠ Tachov Hornická</v>
      </c>
      <c r="E11" s="193">
        <f>Bodování!R28</f>
        <v>23.8</v>
      </c>
      <c r="F11" s="194">
        <f>Bodování!S28</f>
        <v>164</v>
      </c>
    </row>
    <row r="12" spans="1:6" ht="12">
      <c r="A12" s="185" t="s">
        <v>56</v>
      </c>
      <c r="B12" s="191" t="str">
        <f>Bodování!C5</f>
        <v>Králová Laura          </v>
      </c>
      <c r="C12" s="192">
        <f>Bodování!D5</f>
        <v>2009</v>
      </c>
      <c r="D12" s="192" t="str">
        <f>Bodování!$C$4</f>
        <v>ZŠ Přeštice</v>
      </c>
      <c r="E12" s="193">
        <f>Bodování!R5</f>
        <v>35.02</v>
      </c>
      <c r="F12" s="194">
        <f>Bodování!S5</f>
        <v>295</v>
      </c>
    </row>
    <row r="13" spans="1:6" ht="12">
      <c r="A13" s="185" t="s">
        <v>57</v>
      </c>
      <c r="B13" s="191" t="str">
        <f>Bodování!C19</f>
        <v>Vozárová Pavlína</v>
      </c>
      <c r="C13" s="192">
        <f>Bodování!D19</f>
        <v>0</v>
      </c>
      <c r="D13" s="192" t="str">
        <f>Bodování!$C$18</f>
        <v>ZŠ Horšovský Týn</v>
      </c>
      <c r="E13" s="193">
        <f>Bodování!R19</f>
        <v>43.78</v>
      </c>
      <c r="F13" s="194">
        <f>Bodování!S19</f>
        <v>402</v>
      </c>
    </row>
    <row r="14" spans="1:6" ht="12">
      <c r="A14" s="190" t="s">
        <v>58</v>
      </c>
      <c r="B14" s="191" t="str">
        <f>Bodování!C30</f>
        <v>Svobodová Tereza </v>
      </c>
      <c r="C14" s="192">
        <f>Bodování!D30</f>
        <v>2011</v>
      </c>
      <c r="D14" s="192" t="str">
        <f>Bodování!$C$25</f>
        <v>ZŠ Tachov Hornická</v>
      </c>
      <c r="E14" s="193">
        <f>Bodování!R30</f>
        <v>24.64</v>
      </c>
      <c r="F14" s="194">
        <f>Bodování!S30</f>
        <v>173</v>
      </c>
    </row>
    <row r="15" spans="1:6" ht="12">
      <c r="A15" s="185" t="s">
        <v>59</v>
      </c>
      <c r="B15" s="191" t="str">
        <f>Bodování!C6</f>
        <v>Syková Karolína       </v>
      </c>
      <c r="C15" s="192">
        <f>Bodování!D6</f>
        <v>2009</v>
      </c>
      <c r="D15" s="192" t="str">
        <f>Bodování!$C$4</f>
        <v>ZŠ Přeštice</v>
      </c>
      <c r="E15" s="193">
        <f>Bodování!R6</f>
        <v>26.9</v>
      </c>
      <c r="F15" s="194">
        <f>Bodování!S6</f>
        <v>199</v>
      </c>
    </row>
    <row r="16" spans="1:6" ht="12">
      <c r="A16" s="190" t="s">
        <v>60</v>
      </c>
      <c r="B16" s="191" t="str">
        <f>Bodování!C12</f>
        <v>Hromadová Tereza </v>
      </c>
      <c r="C16" s="192">
        <f>Bodování!D13</f>
        <v>2009</v>
      </c>
      <c r="D16" s="192" t="str">
        <f>Bodování!$C$11</f>
        <v>Gymnázium Klatovy</v>
      </c>
      <c r="E16" s="193">
        <f>Bodování!R13</f>
        <v>28.66</v>
      </c>
      <c r="F16" s="194">
        <f>Bodování!S13</f>
        <v>220</v>
      </c>
    </row>
    <row r="17" spans="1:6" ht="12">
      <c r="A17" s="185" t="s">
        <v>61</v>
      </c>
      <c r="B17" s="191" t="str">
        <f>Bodování!C33</f>
        <v>Špetová Patricie</v>
      </c>
      <c r="C17" s="192">
        <f>Bodování!D33</f>
        <v>0</v>
      </c>
      <c r="D17" s="192" t="str">
        <f>Bodování!$C$32</f>
        <v>ZŠ Zruč-Senec</v>
      </c>
      <c r="E17" s="193">
        <f>Bodování!R33</f>
        <v>21.92</v>
      </c>
      <c r="F17" s="194">
        <f>Bodování!S33</f>
        <v>142</v>
      </c>
    </row>
    <row r="18" spans="1:6" ht="12">
      <c r="A18" s="190" t="s">
        <v>62</v>
      </c>
      <c r="B18" s="191" t="str">
        <f>Bodování!C9</f>
        <v>Kreuzmanová Vanesa </v>
      </c>
      <c r="C18" s="192">
        <f>Bodování!D9</f>
        <v>2011</v>
      </c>
      <c r="D18" s="192" t="str">
        <f>Bodování!$C$4</f>
        <v>ZŠ Přeštice</v>
      </c>
      <c r="E18" s="193">
        <f>Bodování!R9</f>
        <v>41.25</v>
      </c>
      <c r="F18" s="194">
        <f>Bodování!S9</f>
        <v>371</v>
      </c>
    </row>
    <row r="19" spans="1:6" ht="12">
      <c r="A19" s="185" t="s">
        <v>63</v>
      </c>
      <c r="B19" s="191" t="str">
        <f>Bodování!C8</f>
        <v>Petlachová Adéla     </v>
      </c>
      <c r="C19" s="192">
        <f>Bodování!D8</f>
        <v>2010</v>
      </c>
      <c r="D19" s="192" t="str">
        <f>Bodování!$C$4</f>
        <v>ZŠ Přeštice</v>
      </c>
      <c r="E19" s="193">
        <f>Bodování!R8</f>
        <v>34.23</v>
      </c>
      <c r="F19" s="194">
        <f>Bodování!S8</f>
        <v>286</v>
      </c>
    </row>
    <row r="20" spans="1:6" ht="12">
      <c r="A20" s="190" t="s">
        <v>64</v>
      </c>
      <c r="B20" s="191" t="str">
        <f>Bodování!C35</f>
        <v>Chmelařová Sofie</v>
      </c>
      <c r="C20" s="192">
        <f>Bodování!D35</f>
        <v>0</v>
      </c>
      <c r="D20" s="192" t="str">
        <f>Bodování!$C$32</f>
        <v>ZŠ Zruč-Senec</v>
      </c>
      <c r="E20" s="193">
        <f>Bodování!R35</f>
        <v>31.8</v>
      </c>
      <c r="F20" s="194">
        <f>Bodování!S35</f>
        <v>257</v>
      </c>
    </row>
    <row r="21" spans="1:6" ht="12">
      <c r="A21" s="185" t="s">
        <v>65</v>
      </c>
      <c r="B21" s="191" t="str">
        <f>Bodování!C29</f>
        <v>Svobodová Eliška </v>
      </c>
      <c r="C21" s="192">
        <f>Bodování!D29</f>
        <v>2011</v>
      </c>
      <c r="D21" s="192" t="str">
        <f>Bodování!$C$25</f>
        <v>ZŠ Tachov Hornická</v>
      </c>
      <c r="E21" s="193">
        <f>Bodování!R29</f>
        <v>23.38</v>
      </c>
      <c r="F21" s="194">
        <f>Bodování!S29</f>
        <v>159</v>
      </c>
    </row>
    <row r="22" spans="1:6" ht="12">
      <c r="A22" s="185" t="s">
        <v>66</v>
      </c>
      <c r="B22" s="191" t="str">
        <f>Bodování!C7</f>
        <v>Faitová Nela            </v>
      </c>
      <c r="C22" s="192">
        <f>Bodování!D7</f>
        <v>2010</v>
      </c>
      <c r="D22" s="192" t="str">
        <f>Bodování!$C$4</f>
        <v>ZŠ Přeštice</v>
      </c>
      <c r="E22" s="193">
        <f>Bodování!R7</f>
        <v>31.81</v>
      </c>
      <c r="F22" s="194">
        <f>Bodování!S7</f>
        <v>257</v>
      </c>
    </row>
    <row r="23" spans="1:6" ht="12">
      <c r="A23" s="190" t="s">
        <v>67</v>
      </c>
      <c r="B23" s="191" t="str">
        <f>Bodování!C34</f>
        <v>Skupová Eliška</v>
      </c>
      <c r="C23" s="192">
        <f>Bodování!D34</f>
        <v>0</v>
      </c>
      <c r="D23" s="192" t="str">
        <f>Bodování!$C$32</f>
        <v>ZŠ Zruč-Senec</v>
      </c>
      <c r="E23" s="193">
        <f>Bodování!R34</f>
        <v>30.98</v>
      </c>
      <c r="F23" s="194">
        <f>Bodování!S34</f>
        <v>247</v>
      </c>
    </row>
    <row r="24" spans="1:6" ht="12">
      <c r="A24" s="185" t="s">
        <v>68</v>
      </c>
      <c r="B24" s="191" t="str">
        <f>Bodování!C13</f>
        <v>Krasuová Ellen</v>
      </c>
      <c r="C24" s="192">
        <f>Bodování!D12</f>
        <v>2009</v>
      </c>
      <c r="D24" s="192" t="str">
        <f>Bodování!$C$11</f>
        <v>Gymnázium Klatovy</v>
      </c>
      <c r="E24" s="193">
        <f>Bodování!R12</f>
        <v>22.84</v>
      </c>
      <c r="F24" s="194">
        <f>Bodování!S12</f>
        <v>153</v>
      </c>
    </row>
    <row r="25" spans="1:6" ht="12">
      <c r="A25" s="190" t="s">
        <v>69</v>
      </c>
      <c r="B25" s="191" t="str">
        <f>Bodování!C16</f>
        <v>Votípková Andrea </v>
      </c>
      <c r="C25" s="192">
        <f>Bodování!D16</f>
        <v>2009</v>
      </c>
      <c r="D25" s="192" t="str">
        <f>Bodování!$C$11</f>
        <v>Gymnázium Klatovy</v>
      </c>
      <c r="E25" s="193">
        <f>Bodování!R16</f>
        <v>30.72</v>
      </c>
      <c r="F25" s="194">
        <f>Bodování!S16</f>
        <v>244</v>
      </c>
    </row>
    <row r="26" spans="1:6" ht="12">
      <c r="A26" s="185" t="s">
        <v>70</v>
      </c>
      <c r="B26" s="191" t="str">
        <f>Bodování!C22</f>
        <v>Dubová Tereza</v>
      </c>
      <c r="C26" s="192">
        <f>Bodování!D22</f>
        <v>0</v>
      </c>
      <c r="D26" s="192" t="str">
        <f>Bodování!$C$18</f>
        <v>ZŠ Horšovský Týn</v>
      </c>
      <c r="E26" s="193">
        <f>Bodování!R22</f>
        <v>26.58</v>
      </c>
      <c r="F26" s="194">
        <f>Bodování!S22</f>
        <v>196</v>
      </c>
    </row>
    <row r="27" spans="1:6" ht="12">
      <c r="A27" s="190" t="s">
        <v>71</v>
      </c>
      <c r="B27" s="191" t="str">
        <f>Bodování!C36</f>
        <v>Chmelařová Sára</v>
      </c>
      <c r="C27" s="192">
        <f>Bodování!D36</f>
        <v>0</v>
      </c>
      <c r="D27" s="192" t="str">
        <f>Bodování!$C$32</f>
        <v>ZŠ Zruč-Senec</v>
      </c>
      <c r="E27" s="193">
        <f>Bodování!R36</f>
        <v>41.83</v>
      </c>
      <c r="F27" s="194">
        <f>Bodování!S36</f>
        <v>378</v>
      </c>
    </row>
    <row r="28" spans="1:6" ht="12">
      <c r="A28" s="185" t="s">
        <v>72</v>
      </c>
      <c r="B28" s="191" t="str">
        <f>Bodování!C37</f>
        <v>Šlaufová Nela</v>
      </c>
      <c r="C28" s="192">
        <f>Bodování!D37</f>
        <v>0</v>
      </c>
      <c r="D28" s="192" t="str">
        <f>Bodování!$C$32</f>
        <v>ZŠ Zruč-Senec</v>
      </c>
      <c r="E28" s="193">
        <f>Bodování!R37</f>
        <v>33.1</v>
      </c>
      <c r="F28" s="194">
        <f>Bodování!S37</f>
        <v>272</v>
      </c>
    </row>
    <row r="29" spans="1:6" ht="12">
      <c r="A29" s="190" t="s">
        <v>73</v>
      </c>
      <c r="B29" s="191">
        <f>Bodování!C40</f>
        <v>0</v>
      </c>
      <c r="C29" s="192">
        <f>Bodování!D40</f>
        <v>0</v>
      </c>
      <c r="D29" s="192">
        <f>Bodování!$C$39</f>
        <v>0</v>
      </c>
      <c r="E29" s="193">
        <f>Bodování!R40</f>
        <v>0</v>
      </c>
      <c r="F29" s="194">
        <f>Bodování!S40</f>
        <v>0</v>
      </c>
    </row>
    <row r="30" spans="1:6" ht="12">
      <c r="A30" s="185" t="s">
        <v>74</v>
      </c>
      <c r="B30" s="191">
        <f>Bodování!C41</f>
        <v>0</v>
      </c>
      <c r="C30" s="192">
        <f>Bodování!D41</f>
        <v>0</v>
      </c>
      <c r="D30" s="192">
        <f>Bodování!$C$39</f>
        <v>0</v>
      </c>
      <c r="E30" s="193">
        <f>Bodování!R41</f>
        <v>0</v>
      </c>
      <c r="F30" s="194">
        <f>Bodování!S41</f>
        <v>0</v>
      </c>
    </row>
    <row r="31" spans="1:6" ht="12">
      <c r="A31" s="185" t="s">
        <v>75</v>
      </c>
      <c r="B31" s="191">
        <f>Bodování!C42</f>
        <v>0</v>
      </c>
      <c r="C31" s="192">
        <f>Bodování!D42</f>
        <v>0</v>
      </c>
      <c r="D31" s="192">
        <f>Bodování!$C$39</f>
        <v>0</v>
      </c>
      <c r="E31" s="193">
        <f>Bodování!R42</f>
        <v>0</v>
      </c>
      <c r="F31" s="194">
        <f>Bodování!S42</f>
        <v>0</v>
      </c>
    </row>
    <row r="32" spans="1:6" ht="12">
      <c r="A32" s="190" t="s">
        <v>76</v>
      </c>
      <c r="B32" s="191">
        <f>Bodování!C43</f>
        <v>0</v>
      </c>
      <c r="C32" s="192">
        <f>Bodování!D43</f>
        <v>0</v>
      </c>
      <c r="D32" s="192">
        <f>Bodování!$C$39</f>
        <v>0</v>
      </c>
      <c r="E32" s="193">
        <f>Bodování!R43</f>
        <v>0</v>
      </c>
      <c r="F32" s="194">
        <f>Bodování!S43</f>
        <v>0</v>
      </c>
    </row>
    <row r="33" spans="1:6" ht="12">
      <c r="A33" s="185" t="s">
        <v>77</v>
      </c>
      <c r="B33" s="191">
        <f>Bodování!C44</f>
        <v>0</v>
      </c>
      <c r="C33" s="192">
        <f>Bodování!D44</f>
        <v>0</v>
      </c>
      <c r="D33" s="192">
        <f>Bodování!$C$39</f>
        <v>0</v>
      </c>
      <c r="E33" s="193">
        <f>Bodování!R44</f>
        <v>0</v>
      </c>
      <c r="F33" s="194">
        <f>Bodování!S44</f>
        <v>0</v>
      </c>
    </row>
    <row r="34" spans="1:6" ht="12">
      <c r="A34" s="190" t="s">
        <v>78</v>
      </c>
      <c r="B34" s="191">
        <f>Bodování!C47</f>
        <v>0</v>
      </c>
      <c r="C34" s="192">
        <f>Bodování!D47</f>
        <v>0</v>
      </c>
      <c r="D34" s="192">
        <f>Bodování!$C$46</f>
        <v>0</v>
      </c>
      <c r="E34" s="193">
        <f>Bodování!R47</f>
        <v>0</v>
      </c>
      <c r="F34" s="194">
        <f>Bodování!S47</f>
        <v>0</v>
      </c>
    </row>
    <row r="35" spans="1:6" ht="12">
      <c r="A35" s="185" t="s">
        <v>79</v>
      </c>
      <c r="B35" s="191">
        <f>Bodování!C48</f>
        <v>0</v>
      </c>
      <c r="C35" s="192">
        <f>Bodování!D48</f>
        <v>0</v>
      </c>
      <c r="D35" s="192">
        <f>Bodování!$C$46</f>
        <v>0</v>
      </c>
      <c r="E35" s="193">
        <f>Bodování!R48</f>
        <v>0</v>
      </c>
      <c r="F35" s="194">
        <f>Bodování!S48</f>
        <v>0</v>
      </c>
    </row>
    <row r="36" spans="1:6" ht="12">
      <c r="A36" s="190" t="s">
        <v>80</v>
      </c>
      <c r="B36" s="191">
        <f>Bodování!C49</f>
        <v>0</v>
      </c>
      <c r="C36" s="192">
        <f>Bodování!D49</f>
        <v>0</v>
      </c>
      <c r="D36" s="192">
        <f>Bodování!$C$46</f>
        <v>0</v>
      </c>
      <c r="E36" s="193">
        <f>Bodování!R49</f>
        <v>0</v>
      </c>
      <c r="F36" s="194">
        <f>Bodování!S49</f>
        <v>0</v>
      </c>
    </row>
    <row r="37" spans="1:6" ht="12">
      <c r="A37" s="185" t="s">
        <v>81</v>
      </c>
      <c r="B37" s="191">
        <f>Bodování!C50</f>
        <v>0</v>
      </c>
      <c r="C37" s="192">
        <f>Bodování!D50</f>
        <v>0</v>
      </c>
      <c r="D37" s="192">
        <f>Bodování!$C$46</f>
        <v>0</v>
      </c>
      <c r="E37" s="193">
        <f>Bodování!R50</f>
        <v>0</v>
      </c>
      <c r="F37" s="194">
        <f>Bodování!S50</f>
        <v>0</v>
      </c>
    </row>
    <row r="38" spans="1:6" ht="12">
      <c r="A38" s="190" t="s">
        <v>82</v>
      </c>
      <c r="B38" s="191">
        <f>Bodování!C51</f>
        <v>0</v>
      </c>
      <c r="C38" s="192">
        <f>Bodování!D51</f>
        <v>0</v>
      </c>
      <c r="D38" s="192">
        <f>Bodování!$C$46</f>
        <v>0</v>
      </c>
      <c r="E38" s="193">
        <f>Bodování!R51</f>
        <v>0</v>
      </c>
      <c r="F38" s="194">
        <f>Bodování!S51</f>
        <v>0</v>
      </c>
    </row>
    <row r="39" spans="1:6" ht="12">
      <c r="A39" s="185" t="s">
        <v>83</v>
      </c>
      <c r="B39" s="191">
        <f>Bodování!C54</f>
        <v>0</v>
      </c>
      <c r="C39" s="192">
        <f>Bodování!D54</f>
        <v>0</v>
      </c>
      <c r="D39" s="192">
        <f>Bodování!$C$53</f>
        <v>0</v>
      </c>
      <c r="E39" s="193">
        <f>Bodování!R54</f>
        <v>0</v>
      </c>
      <c r="F39" s="194">
        <f>Bodování!S54</f>
        <v>0</v>
      </c>
    </row>
    <row r="40" spans="1:6" ht="12">
      <c r="A40" s="185" t="s">
        <v>84</v>
      </c>
      <c r="B40" s="191">
        <f>Bodování!C55</f>
        <v>0</v>
      </c>
      <c r="C40" s="192">
        <f>Bodování!D55</f>
        <v>0</v>
      </c>
      <c r="D40" s="192">
        <f>Bodování!$C$53</f>
        <v>0</v>
      </c>
      <c r="E40" s="193">
        <f>Bodování!R55</f>
        <v>0</v>
      </c>
      <c r="F40" s="194">
        <f>Bodování!S55</f>
        <v>0</v>
      </c>
    </row>
    <row r="41" spans="1:6" ht="12">
      <c r="A41" s="190" t="s">
        <v>85</v>
      </c>
      <c r="B41" s="191">
        <f>Bodování!C56</f>
        <v>0</v>
      </c>
      <c r="C41" s="192">
        <f>Bodování!D56</f>
        <v>0</v>
      </c>
      <c r="D41" s="192">
        <f>Bodování!$C$53</f>
        <v>0</v>
      </c>
      <c r="E41" s="193">
        <f>Bodování!R56</f>
        <v>0</v>
      </c>
      <c r="F41" s="194">
        <f>Bodování!S56</f>
        <v>0</v>
      </c>
    </row>
    <row r="42" spans="1:6" ht="12">
      <c r="A42" s="185" t="s">
        <v>86</v>
      </c>
      <c r="B42" s="191">
        <f>Bodování!C57</f>
        <v>0</v>
      </c>
      <c r="C42" s="192">
        <f>Bodování!D57</f>
        <v>0</v>
      </c>
      <c r="D42" s="192">
        <f>Bodování!$C$53</f>
        <v>0</v>
      </c>
      <c r="E42" s="193">
        <f>Bodování!R57</f>
        <v>0</v>
      </c>
      <c r="F42" s="194">
        <f>Bodování!S57</f>
        <v>0</v>
      </c>
    </row>
    <row r="43" spans="1:6" ht="12">
      <c r="A43" s="190" t="s">
        <v>87</v>
      </c>
      <c r="B43" s="191">
        <f>Bodování!C58</f>
        <v>0</v>
      </c>
      <c r="C43" s="192">
        <f>Bodování!D58</f>
        <v>0</v>
      </c>
      <c r="D43" s="192">
        <f>Bodování!$C$53</f>
        <v>0</v>
      </c>
      <c r="E43" s="193">
        <f>Bodování!R58</f>
        <v>0</v>
      </c>
      <c r="F43" s="194">
        <f>Bodování!S58</f>
        <v>0</v>
      </c>
    </row>
    <row r="44" spans="1:6" ht="12">
      <c r="A44" s="185" t="s">
        <v>88</v>
      </c>
      <c r="B44" s="191">
        <f>Bodování!C61</f>
        <v>0</v>
      </c>
      <c r="C44" s="192">
        <f>Bodování!D61</f>
        <v>0</v>
      </c>
      <c r="D44" s="192">
        <f>Bodování!$C$60</f>
        <v>0</v>
      </c>
      <c r="E44" s="193">
        <f>Bodování!R61</f>
        <v>0</v>
      </c>
      <c r="F44" s="194">
        <f>Bodování!S61</f>
        <v>0</v>
      </c>
    </row>
    <row r="45" spans="1:6" ht="12">
      <c r="A45" s="190" t="s">
        <v>89</v>
      </c>
      <c r="B45" s="191">
        <f>Bodování!C62</f>
        <v>0</v>
      </c>
      <c r="C45" s="192">
        <f>Bodování!D62</f>
        <v>0</v>
      </c>
      <c r="D45" s="192">
        <f>Bodování!$C$60</f>
        <v>0</v>
      </c>
      <c r="E45" s="193">
        <f>Bodování!R62</f>
        <v>0</v>
      </c>
      <c r="F45" s="194">
        <f>Bodování!S62</f>
        <v>0</v>
      </c>
    </row>
    <row r="46" spans="1:6" ht="12">
      <c r="A46" s="185" t="s">
        <v>90</v>
      </c>
      <c r="B46" s="191">
        <f>Bodování!C63</f>
        <v>0</v>
      </c>
      <c r="C46" s="192">
        <f>Bodování!D63</f>
        <v>0</v>
      </c>
      <c r="D46" s="192">
        <f>Bodování!$C$60</f>
        <v>0</v>
      </c>
      <c r="E46" s="193">
        <f>Bodování!R63</f>
        <v>0</v>
      </c>
      <c r="F46" s="194">
        <f>Bodování!S63</f>
        <v>0</v>
      </c>
    </row>
    <row r="47" spans="1:6" ht="12">
      <c r="A47" s="190" t="s">
        <v>91</v>
      </c>
      <c r="B47" s="191">
        <f>Bodování!C64</f>
        <v>0</v>
      </c>
      <c r="C47" s="192">
        <f>Bodování!D64</f>
        <v>0</v>
      </c>
      <c r="D47" s="192">
        <f>Bodování!$C$60</f>
        <v>0</v>
      </c>
      <c r="E47" s="193">
        <f>Bodování!R64</f>
        <v>0</v>
      </c>
      <c r="F47" s="194">
        <f>Bodování!S64</f>
        <v>0</v>
      </c>
    </row>
    <row r="48" spans="1:6" ht="12">
      <c r="A48" s="185" t="s">
        <v>92</v>
      </c>
      <c r="B48" s="191">
        <f>Bodování!C65</f>
        <v>0</v>
      </c>
      <c r="C48" s="192">
        <f>Bodování!D65</f>
        <v>0</v>
      </c>
      <c r="D48" s="192">
        <f>Bodování!$C$60</f>
        <v>0</v>
      </c>
      <c r="E48" s="193">
        <f>Bodování!R65</f>
        <v>0</v>
      </c>
      <c r="F48" s="194">
        <f>Bodování!S65</f>
        <v>0</v>
      </c>
    </row>
    <row r="49" spans="1:6" ht="12">
      <c r="A49" s="185" t="s">
        <v>93</v>
      </c>
      <c r="B49" s="191">
        <f>Bodování!C68</f>
        <v>0</v>
      </c>
      <c r="C49" s="192">
        <f>Bodování!D68</f>
        <v>0</v>
      </c>
      <c r="D49" s="192">
        <f>Bodování!$C$67</f>
        <v>0</v>
      </c>
      <c r="E49" s="193">
        <f>Bodování!R68</f>
        <v>0</v>
      </c>
      <c r="F49" s="194">
        <f>Bodování!S68</f>
        <v>0</v>
      </c>
    </row>
    <row r="50" spans="1:6" ht="12">
      <c r="A50" s="190" t="s">
        <v>94</v>
      </c>
      <c r="B50" s="191">
        <f>Bodování!C69</f>
        <v>0</v>
      </c>
      <c r="C50" s="192">
        <f>Bodování!D69</f>
        <v>0</v>
      </c>
      <c r="D50" s="192">
        <f>Bodování!$C$67</f>
        <v>0</v>
      </c>
      <c r="E50" s="193">
        <f>Bodování!R69</f>
        <v>0</v>
      </c>
      <c r="F50" s="194">
        <f>Bodování!S69</f>
        <v>0</v>
      </c>
    </row>
    <row r="51" spans="1:6" ht="12">
      <c r="A51" s="185" t="s">
        <v>95</v>
      </c>
      <c r="B51" s="191">
        <f>Bodování!C70</f>
        <v>0</v>
      </c>
      <c r="C51" s="192">
        <f>Bodování!D70</f>
        <v>0</v>
      </c>
      <c r="D51" s="192">
        <f>Bodování!$C$67</f>
        <v>0</v>
      </c>
      <c r="E51" s="193">
        <f>Bodování!R70</f>
        <v>0</v>
      </c>
      <c r="F51" s="194">
        <f>Bodování!S70</f>
        <v>0</v>
      </c>
    </row>
    <row r="52" spans="1:6" ht="12">
      <c r="A52" s="190" t="s">
        <v>96</v>
      </c>
      <c r="B52" s="191">
        <f>Bodování!C71</f>
        <v>0</v>
      </c>
      <c r="C52" s="192">
        <f>Bodování!D71</f>
        <v>0</v>
      </c>
      <c r="D52" s="192">
        <f>Bodování!$C$67</f>
        <v>0</v>
      </c>
      <c r="E52" s="193">
        <f>Bodování!R71</f>
        <v>0</v>
      </c>
      <c r="F52" s="194">
        <f>Bodování!S71</f>
        <v>0</v>
      </c>
    </row>
    <row r="53" spans="1:6" ht="12.75" thickBot="1">
      <c r="A53" s="185" t="s">
        <v>97</v>
      </c>
      <c r="B53" s="195">
        <f>Bodování!C72</f>
        <v>0</v>
      </c>
      <c r="C53" s="196">
        <f>Bodování!D72</f>
        <v>0</v>
      </c>
      <c r="D53" s="196">
        <f>Bodování!$C$67</f>
        <v>0</v>
      </c>
      <c r="E53" s="197">
        <f>Bodování!R72</f>
        <v>0</v>
      </c>
      <c r="F53" s="198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3:O15"/>
  <sheetViews>
    <sheetView zoomScalePageLayoutView="0" workbookViewId="0" topLeftCell="A1">
      <selection activeCell="A6" sqref="A6:N8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19"/>
      <c r="B3" s="3" t="str">
        <f>Bodování!C1</f>
        <v>MLADŠÍ  ŽÁKYNĚ   Atletický čtyřboj 2023</v>
      </c>
    </row>
    <row r="4" ht="12.75" thickBot="1"/>
    <row r="5" spans="1:14" ht="12.75" thickBot="1">
      <c r="A5" s="137" t="s">
        <v>13</v>
      </c>
      <c r="B5" s="72" t="s">
        <v>14</v>
      </c>
      <c r="C5" s="72" t="s">
        <v>15</v>
      </c>
      <c r="D5" s="72" t="s">
        <v>16</v>
      </c>
      <c r="E5" s="72" t="s">
        <v>17</v>
      </c>
      <c r="F5" s="72" t="s">
        <v>44</v>
      </c>
      <c r="G5" s="72" t="s">
        <v>17</v>
      </c>
      <c r="H5" s="72" t="s">
        <v>44</v>
      </c>
      <c r="I5" s="72" t="s">
        <v>17</v>
      </c>
      <c r="J5" s="72" t="s">
        <v>44</v>
      </c>
      <c r="K5" s="72" t="s">
        <v>17</v>
      </c>
      <c r="L5" s="72" t="s">
        <v>44</v>
      </c>
      <c r="M5" s="72" t="s">
        <v>17</v>
      </c>
      <c r="N5" s="150" t="s">
        <v>44</v>
      </c>
    </row>
    <row r="6" spans="1:15" ht="12.75">
      <c r="A6" s="138">
        <v>3</v>
      </c>
      <c r="B6" s="139" t="str">
        <f>Bodování!$C$4</f>
        <v>ZŠ Přeštice</v>
      </c>
      <c r="C6" s="139">
        <f>Bodování!$E$4</f>
        <v>0</v>
      </c>
      <c r="D6" s="140">
        <f>Bodování!$F$4</f>
        <v>5693</v>
      </c>
      <c r="E6" s="141" t="str">
        <f>Bodování!$C$5</f>
        <v>Králová Laura          </v>
      </c>
      <c r="F6" s="141">
        <f>Bodování!$F$5</f>
        <v>1462</v>
      </c>
      <c r="G6" s="141" t="str">
        <f>Bodování!$C$6</f>
        <v>Syková Karolína       </v>
      </c>
      <c r="H6" s="141">
        <f>Bodování!$F$6</f>
        <v>1139</v>
      </c>
      <c r="I6" s="141" t="str">
        <f>Bodování!$C$7</f>
        <v>Faitová Nela            </v>
      </c>
      <c r="J6" s="141">
        <f>Bodování!$F$7</f>
        <v>1267</v>
      </c>
      <c r="K6" s="141" t="str">
        <f>Bodování!$C$8</f>
        <v>Petlachová Adéla     </v>
      </c>
      <c r="L6" s="141">
        <f>Bodování!$F$8</f>
        <v>1297</v>
      </c>
      <c r="M6" s="141" t="str">
        <f>Bodování!$C$9</f>
        <v>Kreuzmanová Vanesa </v>
      </c>
      <c r="N6" s="151">
        <f>Bodování!$F$9</f>
        <v>1667</v>
      </c>
      <c r="O6" s="14"/>
    </row>
    <row r="7" spans="1:14" ht="12.75">
      <c r="A7" s="142">
        <v>4</v>
      </c>
      <c r="B7" s="143" t="str">
        <f>Bodování!$C$32</f>
        <v>ZŠ Zruč-Senec</v>
      </c>
      <c r="C7" s="143">
        <f>Bodování!$E$32</f>
        <v>0</v>
      </c>
      <c r="D7" s="144">
        <f>Bodování!$F$32</f>
        <v>5648</v>
      </c>
      <c r="E7" s="145" t="str">
        <f>Bodování!$C$33</f>
        <v>Špetová Patricie</v>
      </c>
      <c r="F7" s="145">
        <f>Bodování!$F$33</f>
        <v>1072</v>
      </c>
      <c r="G7" s="145" t="str">
        <f>Bodování!$C$34</f>
        <v>Skupová Eliška</v>
      </c>
      <c r="H7" s="145">
        <f>Bodování!$F$34</f>
        <v>1293</v>
      </c>
      <c r="I7" s="145" t="str">
        <f>Bodování!$C$35</f>
        <v>Chmelařová Sofie</v>
      </c>
      <c r="J7" s="145">
        <f>Bodování!$F$35</f>
        <v>1449</v>
      </c>
      <c r="K7" s="145" t="str">
        <f>Bodování!$C$36</f>
        <v>Chmelařová Sára</v>
      </c>
      <c r="L7" s="145">
        <f>Bodování!$F$36</f>
        <v>1460</v>
      </c>
      <c r="M7" s="145" t="str">
        <f>Bodování!$C$37</f>
        <v>Šlaufová Nela</v>
      </c>
      <c r="N7" s="152">
        <f>Bodování!$F$37</f>
        <v>1446</v>
      </c>
    </row>
    <row r="8" spans="1:14" ht="12.75">
      <c r="A8" s="142">
        <v>5</v>
      </c>
      <c r="B8" s="143" t="str">
        <f>Bodování!$C$25</f>
        <v>ZŠ Tachov Hornická</v>
      </c>
      <c r="C8" s="143">
        <f>Bodování!$E$25</f>
        <v>0</v>
      </c>
      <c r="D8" s="144">
        <f>Bodování!$F$25</f>
        <v>4822</v>
      </c>
      <c r="E8" s="145" t="str">
        <f>Bodování!$C$26</f>
        <v>Šmejkalová Lucie </v>
      </c>
      <c r="F8" s="145">
        <f>Bodování!$F$26</f>
        <v>1358</v>
      </c>
      <c r="G8" s="145" t="str">
        <f>Bodování!$C$27</f>
        <v>Velichová Kristýna </v>
      </c>
      <c r="H8" s="145">
        <f>Bodování!$F$27</f>
        <v>927</v>
      </c>
      <c r="I8" s="145" t="str">
        <f>Bodování!$C$28</f>
        <v>Vlčková Klára</v>
      </c>
      <c r="J8" s="145">
        <f>Bodování!$F$28</f>
        <v>958</v>
      </c>
      <c r="K8" s="145" t="str">
        <f>Bodování!$C$29</f>
        <v>Svobodová Eliška </v>
      </c>
      <c r="L8" s="145">
        <f>Bodování!$F$29</f>
        <v>1528</v>
      </c>
      <c r="M8" s="145" t="str">
        <f>Bodování!$C$30</f>
        <v>Svobodová Tereza </v>
      </c>
      <c r="N8" s="152">
        <f>Bodování!$F$30</f>
        <v>978</v>
      </c>
    </row>
    <row r="9" spans="1:14" ht="12.75">
      <c r="A9" s="142">
        <v>2</v>
      </c>
      <c r="B9" s="143" t="str">
        <f>Bodování!$C$18</f>
        <v>ZŠ Horšovský Týn</v>
      </c>
      <c r="C9" s="143">
        <f>Bodování!$E$18</f>
        <v>0</v>
      </c>
      <c r="D9" s="144">
        <f>Bodování!$F$18</f>
        <v>6622</v>
      </c>
      <c r="E9" s="145" t="str">
        <f>Bodování!$C$19</f>
        <v>Vozárová Pavlína</v>
      </c>
      <c r="F9" s="145">
        <f>Bodování!$F$19</f>
        <v>2100</v>
      </c>
      <c r="G9" s="145" t="str">
        <f>Bodování!$C$20</f>
        <v>Schambergerová Amálie</v>
      </c>
      <c r="H9" s="145">
        <f>Bodování!$F$20</f>
        <v>1391</v>
      </c>
      <c r="I9" s="145" t="str">
        <f>Bodování!$C$21</f>
        <v>Dubová Kateřina</v>
      </c>
      <c r="J9" s="145">
        <f>Bodování!$F$21</f>
        <v>1645</v>
      </c>
      <c r="K9" s="145" t="str">
        <f>Bodování!$C$22</f>
        <v>Dubová Tereza</v>
      </c>
      <c r="L9" s="145">
        <f>Bodování!$F$23</f>
        <v>1486</v>
      </c>
      <c r="M9" s="145" t="str">
        <f>Bodování!$C$23</f>
        <v>Nozarová Viktorie</v>
      </c>
      <c r="N9" s="152">
        <f>Bodování!$F$23</f>
        <v>1486</v>
      </c>
    </row>
    <row r="10" spans="1:14" ht="12.75">
      <c r="A10" s="142">
        <v>1</v>
      </c>
      <c r="B10" s="143" t="str">
        <f>Bodování!$C$11</f>
        <v>Gymnázium Klatovy</v>
      </c>
      <c r="C10" s="143">
        <f>Bodování!$E$11</f>
        <v>0</v>
      </c>
      <c r="D10" s="144">
        <f>Bodování!$F$11</f>
        <v>7038</v>
      </c>
      <c r="E10" s="145" t="str">
        <f>Bodování!$C$12</f>
        <v>Hromadová Tereza </v>
      </c>
      <c r="F10" s="145">
        <f>Bodování!$F$12</f>
        <v>1804</v>
      </c>
      <c r="G10" s="145" t="str">
        <f>Bodování!$C$13</f>
        <v>Krasuová Ellen</v>
      </c>
      <c r="H10" s="145">
        <f>Bodování!$F$13</f>
        <v>1911</v>
      </c>
      <c r="I10" s="145" t="str">
        <f>Bodování!$C$14</f>
        <v>Nová Kristýna </v>
      </c>
      <c r="J10" s="145">
        <f>Bodování!$F$14</f>
        <v>1547</v>
      </c>
      <c r="K10" s="145" t="str">
        <f>Bodování!$C$15</f>
        <v>Ludvíková Eva </v>
      </c>
      <c r="L10" s="145">
        <f>Bodování!$F$15</f>
        <v>1776</v>
      </c>
      <c r="M10" s="145" t="str">
        <f>Bodování!$C$16</f>
        <v>Votípková Andrea </v>
      </c>
      <c r="N10" s="152">
        <f>Bodování!$F$16</f>
        <v>1272</v>
      </c>
    </row>
    <row r="11" spans="1:14" ht="12.75">
      <c r="A11" s="142">
        <v>6</v>
      </c>
      <c r="B11" s="143">
        <f>Bodování!$C$39</f>
        <v>0</v>
      </c>
      <c r="C11" s="143">
        <f>Bodování!$E$39</f>
        <v>0</v>
      </c>
      <c r="D11" s="144">
        <f>Bodování!$F$39</f>
        <v>0</v>
      </c>
      <c r="E11" s="145">
        <f>Bodování!$C$40</f>
        <v>0</v>
      </c>
      <c r="F11" s="145">
        <f>Bodování!$F$40</f>
        <v>0</v>
      </c>
      <c r="G11" s="145">
        <f>Bodování!$C$41</f>
        <v>0</v>
      </c>
      <c r="H11" s="145">
        <f>Bodování!$F$41</f>
        <v>0</v>
      </c>
      <c r="I11" s="145">
        <f>Bodování!$C$42</f>
        <v>0</v>
      </c>
      <c r="J11" s="145">
        <f>Bodování!$F$42</f>
        <v>0</v>
      </c>
      <c r="K11" s="145">
        <f>Bodování!$C$43</f>
        <v>0</v>
      </c>
      <c r="L11" s="145">
        <f>Bodování!$F$43</f>
        <v>0</v>
      </c>
      <c r="M11" s="145">
        <f>Bodování!$C$44</f>
        <v>0</v>
      </c>
      <c r="N11" s="152">
        <f>Bodování!$F$44</f>
        <v>0</v>
      </c>
    </row>
    <row r="12" spans="1:14" ht="12.75">
      <c r="A12" s="142">
        <v>7</v>
      </c>
      <c r="B12" s="143">
        <f>Bodování!$C$46</f>
        <v>0</v>
      </c>
      <c r="C12" s="143">
        <f>Bodování!$E$46</f>
        <v>0</v>
      </c>
      <c r="D12" s="144">
        <f>Bodování!$F$46</f>
        <v>0</v>
      </c>
      <c r="E12" s="145">
        <f>Bodování!$C$47</f>
        <v>0</v>
      </c>
      <c r="F12" s="145">
        <f>Bodování!$F$47</f>
        <v>0</v>
      </c>
      <c r="G12" s="145">
        <f>Bodování!$C$48</f>
        <v>0</v>
      </c>
      <c r="H12" s="145">
        <f>Bodování!$F$48</f>
        <v>0</v>
      </c>
      <c r="I12" s="145">
        <f>Bodování!$C$49</f>
        <v>0</v>
      </c>
      <c r="J12" s="145">
        <f>Bodování!$F$49</f>
        <v>0</v>
      </c>
      <c r="K12" s="145">
        <f>Bodování!$C$50</f>
        <v>0</v>
      </c>
      <c r="L12" s="145">
        <f>Bodování!$F$50</f>
        <v>0</v>
      </c>
      <c r="M12" s="145">
        <f>Bodování!$C$51</f>
        <v>0</v>
      </c>
      <c r="N12" s="152">
        <f>Bodování!$F$51</f>
        <v>0</v>
      </c>
    </row>
    <row r="13" spans="1:14" ht="12.75">
      <c r="A13" s="142">
        <v>8</v>
      </c>
      <c r="B13" s="143">
        <f>Bodování!$C$53</f>
        <v>0</v>
      </c>
      <c r="C13" s="143">
        <f>Bodování!$E$53</f>
        <v>0</v>
      </c>
      <c r="D13" s="144">
        <f>Bodování!$F$53</f>
        <v>0</v>
      </c>
      <c r="E13" s="145">
        <f>Bodování!$C$54</f>
        <v>0</v>
      </c>
      <c r="F13" s="145">
        <f>Bodování!$F$54</f>
        <v>0</v>
      </c>
      <c r="G13" s="145">
        <f>Bodování!$C$55</f>
        <v>0</v>
      </c>
      <c r="H13" s="145">
        <f>Bodování!$F$55</f>
        <v>0</v>
      </c>
      <c r="I13" s="145">
        <f>Bodování!$C$56</f>
        <v>0</v>
      </c>
      <c r="J13" s="145">
        <f>Bodování!$F$56</f>
        <v>0</v>
      </c>
      <c r="K13" s="145">
        <f>Bodování!$C$57</f>
        <v>0</v>
      </c>
      <c r="L13" s="145">
        <f>Bodování!$F$57</f>
        <v>0</v>
      </c>
      <c r="M13" s="145">
        <f>Bodování!$C$58</f>
        <v>0</v>
      </c>
      <c r="N13" s="152">
        <f>Bodování!$F$58</f>
        <v>0</v>
      </c>
    </row>
    <row r="14" spans="1:14" ht="12.75">
      <c r="A14" s="142">
        <v>9</v>
      </c>
      <c r="B14" s="143">
        <f>Bodování!$C$60</f>
        <v>0</v>
      </c>
      <c r="C14" s="143">
        <f>Bodování!$E$60</f>
        <v>0</v>
      </c>
      <c r="D14" s="144">
        <f>Bodování!$F$60</f>
        <v>0</v>
      </c>
      <c r="E14" s="145">
        <f>Bodování!$C$61</f>
        <v>0</v>
      </c>
      <c r="F14" s="145">
        <f>Bodování!$F$61</f>
        <v>0</v>
      </c>
      <c r="G14" s="145">
        <f>Bodování!$C$62</f>
        <v>0</v>
      </c>
      <c r="H14" s="145">
        <f>Bodování!$F$62</f>
        <v>0</v>
      </c>
      <c r="I14" s="145">
        <f>Bodování!$C$63</f>
        <v>0</v>
      </c>
      <c r="J14" s="145">
        <f>Bodování!$F$63</f>
        <v>0</v>
      </c>
      <c r="K14" s="145">
        <f>Bodování!$C$64</f>
        <v>0</v>
      </c>
      <c r="L14" s="145">
        <f>Bodování!$F$64</f>
        <v>0</v>
      </c>
      <c r="M14" s="145">
        <f>Bodování!$C$65</f>
        <v>0</v>
      </c>
      <c r="N14" s="152">
        <f>Bodování!$F$65</f>
        <v>0</v>
      </c>
    </row>
    <row r="15" spans="1:14" ht="13.5" thickBot="1">
      <c r="A15" s="146">
        <v>10</v>
      </c>
      <c r="B15" s="147">
        <f>Bodování!$C$67</f>
        <v>0</v>
      </c>
      <c r="C15" s="147">
        <f>Bodování!$E$67</f>
        <v>0</v>
      </c>
      <c r="D15" s="148">
        <f>Bodování!$F$67</f>
        <v>0</v>
      </c>
      <c r="E15" s="149">
        <f>Bodování!$C$68</f>
        <v>0</v>
      </c>
      <c r="F15" s="149">
        <f>Bodování!$F$68</f>
        <v>0</v>
      </c>
      <c r="G15" s="149">
        <f>Bodování!$C$69</f>
        <v>0</v>
      </c>
      <c r="H15" s="149">
        <f>Bodování!$F$69</f>
        <v>0</v>
      </c>
      <c r="I15" s="149">
        <f>Bodování!$C$70</f>
        <v>0</v>
      </c>
      <c r="J15" s="149">
        <f>Bodování!$F$70</f>
        <v>0</v>
      </c>
      <c r="K15" s="149">
        <f>Bodování!$C$71</f>
        <v>0</v>
      </c>
      <c r="L15" s="149">
        <f>Bodování!$F$71</f>
        <v>0</v>
      </c>
      <c r="M15" s="149">
        <f>Bodování!$C$72</f>
        <v>0</v>
      </c>
      <c r="N15" s="153">
        <f>Bodování!$F$72</f>
        <v>0</v>
      </c>
    </row>
  </sheetData>
  <sheetProtection/>
  <printOptions/>
  <pageMargins left="0.2" right="0.26" top="0.984251969" bottom="0.984251969" header="0.4921259845" footer="0.492125984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3:K6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17.7109375" style="0" bestFit="1" customWidth="1"/>
    <col min="5" max="5" width="5.7109375" style="0" customWidth="1"/>
    <col min="6" max="6" width="3.57421875" style="0" customWidth="1"/>
    <col min="7" max="7" width="1.421875" style="0" customWidth="1"/>
    <col min="8" max="8" width="6.00390625" style="0" customWidth="1"/>
    <col min="9" max="9" width="5.57421875" style="0" bestFit="1" customWidth="1"/>
    <col min="10" max="10" width="5.28125" style="0" bestFit="1" customWidth="1"/>
    <col min="11" max="11" width="5.8515625" style="0" bestFit="1" customWidth="1"/>
  </cols>
  <sheetData>
    <row r="3" spans="1:2" ht="12.75">
      <c r="A3" s="19"/>
      <c r="B3" s="3" t="str">
        <f>Bodování!C1</f>
        <v>MLADŠÍ  ŽÁKYNĚ   Atletický čtyřboj 2023</v>
      </c>
    </row>
    <row r="4" spans="1:2" ht="13.5" thickBot="1">
      <c r="A4" s="19"/>
      <c r="B4" s="3"/>
    </row>
    <row r="5" spans="1:11" ht="13.5" thickBot="1">
      <c r="A5" s="154" t="s">
        <v>26</v>
      </c>
      <c r="B5" s="155" t="s">
        <v>17</v>
      </c>
      <c r="C5" s="155" t="s">
        <v>18</v>
      </c>
      <c r="D5" s="155" t="s">
        <v>19</v>
      </c>
      <c r="E5" s="156" t="s">
        <v>20</v>
      </c>
      <c r="F5" s="234" t="s">
        <v>21</v>
      </c>
      <c r="G5" s="235"/>
      <c r="H5" s="236"/>
      <c r="I5" s="156" t="s">
        <v>10</v>
      </c>
      <c r="J5" s="156" t="s">
        <v>22</v>
      </c>
      <c r="K5" s="157" t="s">
        <v>23</v>
      </c>
    </row>
    <row r="6" spans="1:11" ht="12.75">
      <c r="A6" s="138"/>
      <c r="B6" s="158" t="str">
        <f>Bodování!$C19</f>
        <v>Vozárová Pavlína</v>
      </c>
      <c r="C6" s="139" t="str">
        <f>Bodování!$C$18</f>
        <v>ZŠ Horšovský Týn</v>
      </c>
      <c r="D6" s="140">
        <f>Bodování!$F19</f>
        <v>2100</v>
      </c>
      <c r="E6" s="159">
        <f>Bodování!H19</f>
        <v>8.4</v>
      </c>
      <c r="F6" s="160">
        <f>Bodování!$J19</f>
        <v>1</v>
      </c>
      <c r="G6" s="161" t="s">
        <v>24</v>
      </c>
      <c r="H6" s="162">
        <f>Bodování!$L19</f>
        <v>57</v>
      </c>
      <c r="I6" s="163">
        <f>Bodování!$N19</f>
        <v>0</v>
      </c>
      <c r="J6" s="163">
        <f>Bodování!$P19</f>
        <v>471</v>
      </c>
      <c r="K6" s="164">
        <f>Bodování!$R19</f>
        <v>43.78</v>
      </c>
    </row>
    <row r="7" spans="1:11" ht="12.75">
      <c r="A7" s="142"/>
      <c r="B7" s="165" t="str">
        <f>Bodování!$C9</f>
        <v>Kreuzmanová Vanesa </v>
      </c>
      <c r="C7" s="143" t="str">
        <f>Bodování!$C$4</f>
        <v>ZŠ Přeštice</v>
      </c>
      <c r="D7" s="144">
        <f>Bodování!$F9</f>
        <v>1667</v>
      </c>
      <c r="E7" s="166">
        <f>Bodování!H9</f>
        <v>8.9</v>
      </c>
      <c r="F7" s="167">
        <f>Bodování!$J9</f>
        <v>2</v>
      </c>
      <c r="G7" s="168" t="s">
        <v>24</v>
      </c>
      <c r="H7" s="169">
        <f>Bodování!$L9</f>
        <v>2</v>
      </c>
      <c r="I7" s="170">
        <f>Bodování!$N9</f>
        <v>0</v>
      </c>
      <c r="J7" s="170">
        <f>Bodování!$P9</f>
        <v>390</v>
      </c>
      <c r="K7" s="171">
        <f>Bodování!$R9</f>
        <v>41.25</v>
      </c>
    </row>
    <row r="8" spans="1:11" ht="12.75">
      <c r="A8" s="142"/>
      <c r="B8" s="165" t="str">
        <f>Bodování!$C5</f>
        <v>Králová Laura          </v>
      </c>
      <c r="C8" s="143" t="str">
        <f>Bodování!$C$4</f>
        <v>ZŠ Přeštice</v>
      </c>
      <c r="D8" s="144">
        <f>Bodování!$F5</f>
        <v>1462</v>
      </c>
      <c r="E8" s="166">
        <f>Bodování!H5</f>
        <v>8.8</v>
      </c>
      <c r="F8" s="167">
        <f>Bodování!$J5</f>
        <v>2</v>
      </c>
      <c r="G8" s="168" t="s">
        <v>24</v>
      </c>
      <c r="H8" s="169">
        <f>Bodování!$L5</f>
        <v>16</v>
      </c>
      <c r="I8" s="170">
        <f>Bodování!$N5</f>
        <v>120</v>
      </c>
      <c r="J8" s="170">
        <f>Bodování!$P5</f>
        <v>0</v>
      </c>
      <c r="K8" s="171">
        <f>Bodování!$R5</f>
        <v>35.02</v>
      </c>
    </row>
    <row r="9" spans="1:11" ht="12.75">
      <c r="A9" s="142"/>
      <c r="B9" s="165" t="str">
        <f>Bodování!$C14</f>
        <v>Nová Kristýna </v>
      </c>
      <c r="C9" s="143" t="str">
        <f>Bodování!$C$11</f>
        <v>Gymnázium Klatovy</v>
      </c>
      <c r="D9" s="144">
        <f>Bodování!$F14</f>
        <v>1547</v>
      </c>
      <c r="E9" s="166">
        <f>Bodování!H14</f>
        <v>8.9</v>
      </c>
      <c r="F9" s="167">
        <f>Bodování!$J14</f>
        <v>2</v>
      </c>
      <c r="G9" s="168" t="s">
        <v>24</v>
      </c>
      <c r="H9" s="169">
        <f>Bodování!$L14</f>
        <v>5</v>
      </c>
      <c r="I9" s="170">
        <f>Bodování!$N14</f>
        <v>0</v>
      </c>
      <c r="J9" s="170">
        <f>Bodování!$P14</f>
        <v>412</v>
      </c>
      <c r="K9" s="171">
        <f>Bodování!$R14</f>
        <v>30.55</v>
      </c>
    </row>
    <row r="10" spans="1:11" ht="12.75">
      <c r="A10" s="142"/>
      <c r="B10" s="165" t="str">
        <f>Bodování!$C16</f>
        <v>Votípková Andrea </v>
      </c>
      <c r="C10" s="143" t="str">
        <f>Bodování!$C$11</f>
        <v>Gymnázium Klatovy</v>
      </c>
      <c r="D10" s="144">
        <f>Bodování!$F16</f>
        <v>1272</v>
      </c>
      <c r="E10" s="166">
        <f>Bodování!H16</f>
        <v>10.3</v>
      </c>
      <c r="F10" s="167">
        <f>Bodování!$J16</f>
        <v>2</v>
      </c>
      <c r="G10" s="168" t="s">
        <v>24</v>
      </c>
      <c r="H10" s="169">
        <f>Bodování!$L16</f>
        <v>9</v>
      </c>
      <c r="I10" s="170">
        <f>Bodování!$N16</f>
        <v>130</v>
      </c>
      <c r="J10" s="170">
        <f>Bodování!$P16</f>
        <v>0</v>
      </c>
      <c r="K10" s="171">
        <f>Bodování!$R16</f>
        <v>30.72</v>
      </c>
    </row>
    <row r="11" spans="1:11" ht="12.75">
      <c r="A11" s="142"/>
      <c r="B11" s="229" t="s">
        <v>124</v>
      </c>
      <c r="C11" s="143" t="str">
        <f>Bodování!$C$11</f>
        <v>Gymnázium Klatovy</v>
      </c>
      <c r="D11" s="144">
        <f>Bodování!$F13</f>
        <v>1911</v>
      </c>
      <c r="E11" s="166">
        <f>Bodování!H13</f>
        <v>8.8</v>
      </c>
      <c r="F11" s="167">
        <f>Bodování!$J13</f>
        <v>1</v>
      </c>
      <c r="G11" s="168" t="s">
        <v>24</v>
      </c>
      <c r="H11" s="169">
        <f>Bodování!$L13</f>
        <v>56</v>
      </c>
      <c r="I11" s="170">
        <f>Bodování!$N13</f>
        <v>145</v>
      </c>
      <c r="J11" s="170">
        <f>Bodování!$P13</f>
        <v>0</v>
      </c>
      <c r="K11" s="171">
        <f>Bodování!$R13</f>
        <v>28.66</v>
      </c>
    </row>
    <row r="12" spans="1:11" ht="12.75">
      <c r="A12" s="142"/>
      <c r="B12" s="165" t="str">
        <f>Bodování!$C7</f>
        <v>Faitová Nela            </v>
      </c>
      <c r="C12" s="143" t="str">
        <f>Bodování!$C$4</f>
        <v>ZŠ Přeštice</v>
      </c>
      <c r="D12" s="144">
        <f>Bodování!$F7</f>
        <v>1267</v>
      </c>
      <c r="E12" s="166">
        <f>Bodování!H7</f>
        <v>9.1</v>
      </c>
      <c r="F12" s="167">
        <f>Bodování!$J7</f>
        <v>2</v>
      </c>
      <c r="G12" s="168" t="s">
        <v>24</v>
      </c>
      <c r="H12" s="169">
        <f>Bodování!$L7</f>
        <v>28</v>
      </c>
      <c r="I12" s="170">
        <f>Bodování!$N7</f>
        <v>0</v>
      </c>
      <c r="J12" s="170">
        <f>Bodování!$P7</f>
        <v>419</v>
      </c>
      <c r="K12" s="171">
        <f>Bodování!$R7</f>
        <v>31.81</v>
      </c>
    </row>
    <row r="13" spans="1:11" ht="12.75">
      <c r="A13" s="142"/>
      <c r="B13" s="229" t="s">
        <v>133</v>
      </c>
      <c r="C13" s="143" t="str">
        <f>Bodování!$C$11</f>
        <v>Gymnázium Klatovy</v>
      </c>
      <c r="D13" s="144">
        <f>Bodování!$F12</f>
        <v>1804</v>
      </c>
      <c r="E13" s="166">
        <f>Bodování!H12</f>
        <v>8.3</v>
      </c>
      <c r="F13" s="167">
        <f>Bodování!$J12</f>
        <v>1</v>
      </c>
      <c r="G13" s="168" t="s">
        <v>24</v>
      </c>
      <c r="H13" s="169">
        <f>Bodování!$L12</f>
        <v>55</v>
      </c>
      <c r="I13" s="170">
        <f>Bodování!$N12</f>
        <v>0</v>
      </c>
      <c r="J13" s="170">
        <f>Bodování!$P12</f>
        <v>429</v>
      </c>
      <c r="K13" s="171">
        <f>Bodování!$R12</f>
        <v>22.84</v>
      </c>
    </row>
    <row r="14" spans="1:11" ht="12.75">
      <c r="A14" s="142"/>
      <c r="B14" s="165" t="str">
        <f>Bodování!$C29</f>
        <v>Svobodová Eliška </v>
      </c>
      <c r="C14" s="143" t="str">
        <f>Bodování!$C$25</f>
        <v>ZŠ Tachov Hornická</v>
      </c>
      <c r="D14" s="144">
        <f>Bodování!$F29</f>
        <v>1528</v>
      </c>
      <c r="E14" s="166">
        <f>Bodování!H29</f>
        <v>8.8</v>
      </c>
      <c r="F14" s="167">
        <f>Bodování!$J29</f>
        <v>1</v>
      </c>
      <c r="G14" s="168" t="s">
        <v>24</v>
      </c>
      <c r="H14" s="169">
        <f>Bodování!$L29</f>
        <v>58</v>
      </c>
      <c r="I14" s="170">
        <f>Bodování!$N29</f>
        <v>0</v>
      </c>
      <c r="J14" s="170">
        <f>Bodování!$P29</f>
        <v>385</v>
      </c>
      <c r="K14" s="171">
        <f>Bodování!$R29</f>
        <v>23.38</v>
      </c>
    </row>
    <row r="15" spans="1:11" ht="12.75">
      <c r="A15" s="142"/>
      <c r="B15" s="165" t="str">
        <f>Bodování!$C21</f>
        <v>Dubová Kateřina</v>
      </c>
      <c r="C15" s="143" t="str">
        <f>Bodování!$C$18</f>
        <v>ZŠ Horšovský Týn</v>
      </c>
      <c r="D15" s="144">
        <f>Bodování!$F21</f>
        <v>1645</v>
      </c>
      <c r="E15" s="166">
        <f>Bodování!H21</f>
        <v>9</v>
      </c>
      <c r="F15" s="167">
        <f>Bodování!$J21</f>
        <v>2</v>
      </c>
      <c r="G15" s="168" t="s">
        <v>24</v>
      </c>
      <c r="H15" s="169">
        <f>Bodování!$L21</f>
        <v>1</v>
      </c>
      <c r="I15" s="170">
        <f>Bodování!$N21</f>
        <v>130</v>
      </c>
      <c r="J15" s="170">
        <f>Bodování!$P21</f>
        <v>0</v>
      </c>
      <c r="K15" s="171">
        <f>Bodování!$R21</f>
        <v>30</v>
      </c>
    </row>
    <row r="16" spans="1:11" ht="12.75">
      <c r="A16" s="142"/>
      <c r="B16" s="165" t="str">
        <f>Bodování!$C33</f>
        <v>Špetová Patricie</v>
      </c>
      <c r="C16" s="143" t="str">
        <f>Bodování!$C$32</f>
        <v>ZŠ Zruč-Senec</v>
      </c>
      <c r="D16" s="144">
        <f>Bodování!$F33</f>
        <v>1072</v>
      </c>
      <c r="E16" s="166">
        <f>Bodování!H33</f>
        <v>9.5</v>
      </c>
      <c r="F16" s="167">
        <f>Bodování!$J33</f>
        <v>1</v>
      </c>
      <c r="G16" s="168" t="s">
        <v>24</v>
      </c>
      <c r="H16" s="169">
        <f>Bodování!$L33</f>
        <v>58</v>
      </c>
      <c r="I16" s="170">
        <f>Bodování!$N33</f>
        <v>0</v>
      </c>
      <c r="J16" s="170">
        <f>Bodování!$P33</f>
        <v>0</v>
      </c>
      <c r="K16" s="171">
        <f>Bodování!$R33</f>
        <v>21.92</v>
      </c>
    </row>
    <row r="17" spans="1:11" ht="12.75">
      <c r="A17" s="142"/>
      <c r="B17" s="165" t="str">
        <f>Bodování!$C8</f>
        <v>Petlachová Adéla     </v>
      </c>
      <c r="C17" s="143" t="str">
        <f>Bodování!$C$4</f>
        <v>ZŠ Přeštice</v>
      </c>
      <c r="D17" s="144">
        <f>Bodování!$F8</f>
        <v>1297</v>
      </c>
      <c r="E17" s="166">
        <f>Bodování!H8</f>
        <v>9.3</v>
      </c>
      <c r="F17" s="167">
        <f>Bodování!$J8</f>
        <v>2</v>
      </c>
      <c r="G17" s="168" t="s">
        <v>24</v>
      </c>
      <c r="H17" s="169">
        <f>Bodování!$L8</f>
        <v>9</v>
      </c>
      <c r="I17" s="170">
        <f>Bodování!$N8</f>
        <v>0</v>
      </c>
      <c r="J17" s="170">
        <f>Bodování!$P8</f>
        <v>346</v>
      </c>
      <c r="K17" s="171">
        <f>Bodování!$R8</f>
        <v>34.23</v>
      </c>
    </row>
    <row r="18" spans="1:11" ht="12.75">
      <c r="A18" s="142"/>
      <c r="B18" s="165" t="str">
        <f>Bodování!$C6</f>
        <v>Syková Karolína       </v>
      </c>
      <c r="C18" s="143" t="str">
        <f>Bodování!$C$4</f>
        <v>ZŠ Přeštice</v>
      </c>
      <c r="D18" s="144">
        <f>Bodování!$F6</f>
        <v>1139</v>
      </c>
      <c r="E18" s="166">
        <f>Bodování!H6</f>
        <v>8.9</v>
      </c>
      <c r="F18" s="167">
        <f>Bodování!$J6</f>
        <v>0</v>
      </c>
      <c r="G18" s="168" t="s">
        <v>24</v>
      </c>
      <c r="H18" s="169">
        <f>Bodování!$L6</f>
        <v>0</v>
      </c>
      <c r="I18" s="170">
        <f>Bodování!$N6</f>
        <v>130</v>
      </c>
      <c r="J18" s="170">
        <f>Bodování!$P6</f>
        <v>0</v>
      </c>
      <c r="K18" s="171">
        <f>Bodování!$R6</f>
        <v>26.9</v>
      </c>
    </row>
    <row r="19" spans="1:11" ht="12.75">
      <c r="A19" s="142"/>
      <c r="B19" s="165" t="str">
        <f>Bodování!$C23</f>
        <v>Nozarová Viktorie</v>
      </c>
      <c r="C19" s="143" t="str">
        <f>Bodování!$C$18</f>
        <v>ZŠ Horšovský Týn</v>
      </c>
      <c r="D19" s="144">
        <f>Bodování!$F23</f>
        <v>1486</v>
      </c>
      <c r="E19" s="166">
        <f>Bodování!H23</f>
        <v>9.2</v>
      </c>
      <c r="F19" s="167">
        <f>Bodování!$J23</f>
        <v>2</v>
      </c>
      <c r="G19" s="168" t="s">
        <v>24</v>
      </c>
      <c r="H19" s="169">
        <f>Bodování!$L23</f>
        <v>6</v>
      </c>
      <c r="I19" s="170">
        <f>Bodování!$N23</f>
        <v>130</v>
      </c>
      <c r="J19" s="170">
        <f>Bodování!$P23</f>
        <v>0</v>
      </c>
      <c r="K19" s="171">
        <f>Bodování!$R23</f>
        <v>26.54</v>
      </c>
    </row>
    <row r="20" spans="1:11" ht="12.75">
      <c r="A20" s="142"/>
      <c r="B20" s="165" t="str">
        <f>Bodování!$C15</f>
        <v>Ludvíková Eva </v>
      </c>
      <c r="C20" s="143" t="str">
        <f>Bodování!$C$11</f>
        <v>Gymnázium Klatovy</v>
      </c>
      <c r="D20" s="144">
        <f>Bodování!$F15</f>
        <v>1776</v>
      </c>
      <c r="E20" s="166">
        <f>Bodování!H15</f>
        <v>8.8</v>
      </c>
      <c r="F20" s="167">
        <f>Bodování!$J15</f>
        <v>2</v>
      </c>
      <c r="G20" s="168" t="s">
        <v>24</v>
      </c>
      <c r="H20" s="169">
        <f>Bodování!$L15</f>
        <v>2</v>
      </c>
      <c r="I20" s="170">
        <f>Bodování!$N15</f>
        <v>130</v>
      </c>
      <c r="J20" s="170">
        <f>Bodování!$P15</f>
        <v>0</v>
      </c>
      <c r="K20" s="171">
        <f>Bodování!$R15</f>
        <v>37.98</v>
      </c>
    </row>
    <row r="21" spans="1:11" ht="12.75">
      <c r="A21" s="142"/>
      <c r="B21" s="165" t="str">
        <f>Bodování!$C22</f>
        <v>Dubová Tereza</v>
      </c>
      <c r="C21" s="143" t="str">
        <f>Bodování!$C$18</f>
        <v>ZŠ Horšovský Týn</v>
      </c>
      <c r="D21" s="144">
        <f>Bodování!$F22</f>
        <v>1343</v>
      </c>
      <c r="E21" s="166">
        <f>Bodování!H22</f>
        <v>9.3</v>
      </c>
      <c r="F21" s="167">
        <f>Bodování!$J22</f>
        <v>2</v>
      </c>
      <c r="G21" s="168" t="s">
        <v>24</v>
      </c>
      <c r="H21" s="169">
        <f>Bodování!$L22</f>
        <v>4</v>
      </c>
      <c r="I21" s="170">
        <f>Bodování!$N22</f>
        <v>0</v>
      </c>
      <c r="J21" s="170">
        <f>Bodování!$P22</f>
        <v>379</v>
      </c>
      <c r="K21" s="171">
        <f>Bodování!$R22</f>
        <v>26.58</v>
      </c>
    </row>
    <row r="22" spans="1:11" ht="12.75">
      <c r="A22" s="142"/>
      <c r="B22" s="165" t="str">
        <f>Bodování!$C20</f>
        <v>Schambergerová Amálie</v>
      </c>
      <c r="C22" s="143" t="str">
        <f>Bodování!$C$18</f>
        <v>ZŠ Horšovský Týn</v>
      </c>
      <c r="D22" s="144">
        <f>Bodování!$F20</f>
        <v>1391</v>
      </c>
      <c r="E22" s="166">
        <f>Bodování!H20</f>
        <v>9.3</v>
      </c>
      <c r="F22" s="167">
        <f>Bodování!$J20</f>
        <v>2</v>
      </c>
      <c r="G22" s="168" t="s">
        <v>24</v>
      </c>
      <c r="H22" s="169">
        <f>Bodování!$L20</f>
        <v>9</v>
      </c>
      <c r="I22" s="170">
        <f>Bodování!$N20</f>
        <v>125</v>
      </c>
      <c r="J22" s="170">
        <f>Bodování!$P20</f>
        <v>0</v>
      </c>
      <c r="K22" s="171">
        <f>Bodování!$R20</f>
        <v>28.07</v>
      </c>
    </row>
    <row r="23" spans="1:11" ht="12.75">
      <c r="A23" s="142"/>
      <c r="B23" s="165" t="str">
        <f>Bodování!$C28</f>
        <v>Vlčková Klára</v>
      </c>
      <c r="C23" s="143" t="str">
        <f>Bodování!$C$25</f>
        <v>ZŠ Tachov Hornická</v>
      </c>
      <c r="D23" s="144">
        <f>Bodování!$F28</f>
        <v>958</v>
      </c>
      <c r="E23" s="166">
        <f>Bodování!H28</f>
        <v>9.9</v>
      </c>
      <c r="F23" s="167">
        <f>Bodování!$J28</f>
        <v>2</v>
      </c>
      <c r="G23" s="168" t="s">
        <v>24</v>
      </c>
      <c r="H23" s="169">
        <f>Bodování!$L28</f>
        <v>20</v>
      </c>
      <c r="I23" s="170">
        <f>Bodování!$N28</f>
        <v>0</v>
      </c>
      <c r="J23" s="170">
        <f>Bodování!$P28</f>
        <v>365</v>
      </c>
      <c r="K23" s="171">
        <f>Bodování!$R28</f>
        <v>23.8</v>
      </c>
    </row>
    <row r="24" spans="1:11" ht="12.75">
      <c r="A24" s="142"/>
      <c r="B24" s="165" t="str">
        <f>Bodování!$C34</f>
        <v>Skupová Eliška</v>
      </c>
      <c r="C24" s="143" t="str">
        <f>Bodování!$C$32</f>
        <v>ZŠ Zruč-Senec</v>
      </c>
      <c r="D24" s="144">
        <f>Bodování!$F34</f>
        <v>1293</v>
      </c>
      <c r="E24" s="166">
        <f>Bodování!H34</f>
        <v>9.2</v>
      </c>
      <c r="F24" s="167">
        <f>Bodování!$J34</f>
        <v>2</v>
      </c>
      <c r="G24" s="168" t="s">
        <v>24</v>
      </c>
      <c r="H24" s="169">
        <f>Bodování!$L34</f>
        <v>14</v>
      </c>
      <c r="I24" s="170">
        <f>Bodování!$N34</f>
        <v>115</v>
      </c>
      <c r="J24" s="170">
        <f>Bodování!$P34</f>
        <v>0</v>
      </c>
      <c r="K24" s="171">
        <f>Bodování!$R34</f>
        <v>30.98</v>
      </c>
    </row>
    <row r="25" spans="1:11" ht="12.75">
      <c r="A25" s="142"/>
      <c r="B25" s="165" t="str">
        <f>Bodování!$C27</f>
        <v>Velichová Kristýna </v>
      </c>
      <c r="C25" s="143" t="str">
        <f>Bodování!$C$25</f>
        <v>ZŠ Tachov Hornická</v>
      </c>
      <c r="D25" s="144">
        <f>Bodování!$F27</f>
        <v>927</v>
      </c>
      <c r="E25" s="166">
        <f>Bodování!H27</f>
        <v>10</v>
      </c>
      <c r="F25" s="167">
        <f>Bodování!$J27</f>
        <v>0</v>
      </c>
      <c r="G25" s="168" t="s">
        <v>24</v>
      </c>
      <c r="H25" s="169">
        <f>Bodování!$L27</f>
        <v>0</v>
      </c>
      <c r="I25" s="170">
        <f>Bodování!$N27</f>
        <v>130</v>
      </c>
      <c r="J25" s="170">
        <f>Bodování!$P27</f>
        <v>0</v>
      </c>
      <c r="K25" s="171">
        <f>Bodování!$R27</f>
        <v>29.42</v>
      </c>
    </row>
    <row r="26" spans="1:11" ht="12.75">
      <c r="A26" s="142"/>
      <c r="B26" s="165" t="str">
        <f>Bodování!$C35</f>
        <v>Chmelařová Sofie</v>
      </c>
      <c r="C26" s="143" t="str">
        <f>Bodování!$C$32</f>
        <v>ZŠ Zruč-Senec</v>
      </c>
      <c r="D26" s="144">
        <f>Bodování!$F35</f>
        <v>1449</v>
      </c>
      <c r="E26" s="166">
        <f>Bodování!H35</f>
        <v>9.1</v>
      </c>
      <c r="F26" s="167">
        <f>Bodování!$J35</f>
        <v>2</v>
      </c>
      <c r="G26" s="168" t="s">
        <v>24</v>
      </c>
      <c r="H26" s="169">
        <f>Bodování!$L35</f>
        <v>7</v>
      </c>
      <c r="I26" s="170">
        <f>Bodování!$N35</f>
        <v>0</v>
      </c>
      <c r="J26" s="170">
        <f>Bodování!$P35</f>
        <v>396</v>
      </c>
      <c r="K26" s="171">
        <f>Bodování!$R35</f>
        <v>31.8</v>
      </c>
    </row>
    <row r="27" spans="1:11" ht="12.75">
      <c r="A27" s="142"/>
      <c r="B27" s="165" t="str">
        <f>Bodování!$C26</f>
        <v>Šmejkalová Lucie </v>
      </c>
      <c r="C27" s="143" t="str">
        <f>Bodování!$C$25</f>
        <v>ZŠ Tachov Hornická</v>
      </c>
      <c r="D27" s="144">
        <f>Bodování!$F26</f>
        <v>1358</v>
      </c>
      <c r="E27" s="166">
        <f>Bodování!H26</f>
        <v>8.9</v>
      </c>
      <c r="F27" s="167">
        <f>Bodování!$J26</f>
        <v>2</v>
      </c>
      <c r="G27" s="168" t="s">
        <v>24</v>
      </c>
      <c r="H27" s="169">
        <f>Bodování!$L26</f>
        <v>26</v>
      </c>
      <c r="I27" s="170">
        <f>Bodování!$N26</f>
        <v>120</v>
      </c>
      <c r="J27" s="170">
        <f>Bodování!$P26</f>
        <v>0</v>
      </c>
      <c r="K27" s="171">
        <f>Bodování!$R26</f>
        <v>37.11</v>
      </c>
    </row>
    <row r="28" spans="1:11" ht="12.75">
      <c r="A28" s="142"/>
      <c r="B28" s="165" t="str">
        <f>Bodování!$C30</f>
        <v>Svobodová Tereza </v>
      </c>
      <c r="C28" s="143" t="str">
        <f>Bodování!$C$25</f>
        <v>ZŠ Tachov Hornická</v>
      </c>
      <c r="D28" s="144">
        <f>Bodování!$F30</f>
        <v>978</v>
      </c>
      <c r="E28" s="166">
        <f>Bodování!H30</f>
        <v>9.3</v>
      </c>
      <c r="F28" s="167">
        <f>Bodování!$J30</f>
        <v>2</v>
      </c>
      <c r="G28" s="168" t="s">
        <v>24</v>
      </c>
      <c r="H28" s="169">
        <f>Bodování!$L30</f>
        <v>23</v>
      </c>
      <c r="I28" s="170">
        <f>Bodování!$N30</f>
        <v>0</v>
      </c>
      <c r="J28" s="170">
        <f>Bodování!$P30</f>
        <v>322</v>
      </c>
      <c r="K28" s="171">
        <f>Bodování!$R30</f>
        <v>24.64</v>
      </c>
    </row>
    <row r="29" spans="1:11" ht="12.75">
      <c r="A29" s="142"/>
      <c r="B29" s="165" t="str">
        <f>Bodování!$C36</f>
        <v>Chmelařová Sára</v>
      </c>
      <c r="C29" s="143" t="str">
        <f>Bodování!$C$32</f>
        <v>ZŠ Zruč-Senec</v>
      </c>
      <c r="D29" s="144">
        <f>Bodování!$F36</f>
        <v>1460</v>
      </c>
      <c r="E29" s="166">
        <f>Bodování!H36</f>
        <v>9.5</v>
      </c>
      <c r="F29" s="167">
        <f>Bodování!$J36</f>
        <v>2</v>
      </c>
      <c r="G29" s="168" t="s">
        <v>24</v>
      </c>
      <c r="H29" s="169">
        <f>Bodování!$L36</f>
        <v>8</v>
      </c>
      <c r="I29" s="170">
        <f>Bodování!$N36</f>
        <v>0</v>
      </c>
      <c r="J29" s="170">
        <f>Bodování!$P36</f>
        <v>394</v>
      </c>
      <c r="K29" s="171">
        <f>Bodování!$R36</f>
        <v>41.83</v>
      </c>
    </row>
    <row r="30" spans="1:11" ht="12.75">
      <c r="A30" s="142"/>
      <c r="B30" s="165" t="str">
        <f>Bodování!$C37</f>
        <v>Šlaufová Nela</v>
      </c>
      <c r="C30" s="143" t="str">
        <f>Bodování!$C$32</f>
        <v>ZŠ Zruč-Senec</v>
      </c>
      <c r="D30" s="144">
        <f>Bodování!$F37</f>
        <v>1446</v>
      </c>
      <c r="E30" s="166">
        <f>Bodování!H37</f>
        <v>8.9</v>
      </c>
      <c r="F30" s="167">
        <f>Bodování!$J37</f>
        <v>2</v>
      </c>
      <c r="G30" s="168" t="s">
        <v>24</v>
      </c>
      <c r="H30" s="169">
        <f>Bodování!$L37</f>
        <v>9</v>
      </c>
      <c r="I30" s="170">
        <f>Bodování!$N37</f>
        <v>0</v>
      </c>
      <c r="J30" s="170">
        <f>Bodování!$P37</f>
        <v>378</v>
      </c>
      <c r="K30" s="171">
        <f>Bodování!$R37</f>
        <v>33.1</v>
      </c>
    </row>
    <row r="31" spans="1:11" ht="12.75">
      <c r="A31" s="142"/>
      <c r="B31" s="165">
        <f>Bodování!$C40</f>
        <v>0</v>
      </c>
      <c r="C31" s="143">
        <f>Bodování!$C$39</f>
        <v>0</v>
      </c>
      <c r="D31" s="144">
        <f>Bodování!$F40</f>
        <v>0</v>
      </c>
      <c r="E31" s="166">
        <f>Bodování!H40</f>
        <v>0</v>
      </c>
      <c r="F31" s="167">
        <f>Bodování!$J40</f>
        <v>0</v>
      </c>
      <c r="G31" s="168" t="s">
        <v>24</v>
      </c>
      <c r="H31" s="169">
        <f>Bodování!$L40</f>
        <v>0</v>
      </c>
      <c r="I31" s="170">
        <f>Bodování!$N40</f>
        <v>0</v>
      </c>
      <c r="J31" s="170">
        <f>Bodování!$P40</f>
        <v>0</v>
      </c>
      <c r="K31" s="171">
        <f>Bodování!$R40</f>
        <v>0</v>
      </c>
    </row>
    <row r="32" spans="1:11" ht="12.75">
      <c r="A32" s="142"/>
      <c r="B32" s="165">
        <f>Bodování!$C41</f>
        <v>0</v>
      </c>
      <c r="C32" s="143">
        <f>Bodování!$C$39</f>
        <v>0</v>
      </c>
      <c r="D32" s="144">
        <f>Bodování!$F41</f>
        <v>0</v>
      </c>
      <c r="E32" s="166">
        <f>Bodování!H41</f>
        <v>0</v>
      </c>
      <c r="F32" s="167">
        <f>Bodování!$J41</f>
        <v>0</v>
      </c>
      <c r="G32" s="168" t="s">
        <v>24</v>
      </c>
      <c r="H32" s="169">
        <f>Bodování!$L41</f>
        <v>0</v>
      </c>
      <c r="I32" s="170">
        <f>Bodování!$N41</f>
        <v>0</v>
      </c>
      <c r="J32" s="170">
        <f>Bodování!$P41</f>
        <v>0</v>
      </c>
      <c r="K32" s="171">
        <f>Bodování!$R41</f>
        <v>0</v>
      </c>
    </row>
    <row r="33" spans="1:11" ht="12.75">
      <c r="A33" s="142"/>
      <c r="B33" s="165">
        <f>Bodování!$C42</f>
        <v>0</v>
      </c>
      <c r="C33" s="143">
        <f>Bodování!$C$39</f>
        <v>0</v>
      </c>
      <c r="D33" s="144">
        <f>Bodování!$F42</f>
        <v>0</v>
      </c>
      <c r="E33" s="166">
        <f>Bodování!H42</f>
        <v>0</v>
      </c>
      <c r="F33" s="167">
        <f>Bodování!$J42</f>
        <v>0</v>
      </c>
      <c r="G33" s="168" t="s">
        <v>24</v>
      </c>
      <c r="H33" s="169">
        <f>Bodování!$L42</f>
        <v>0</v>
      </c>
      <c r="I33" s="170">
        <f>Bodování!$N42</f>
        <v>0</v>
      </c>
      <c r="J33" s="170">
        <f>Bodování!$P42</f>
        <v>0</v>
      </c>
      <c r="K33" s="171">
        <f>Bodování!$R42</f>
        <v>0</v>
      </c>
    </row>
    <row r="34" spans="1:11" ht="12.75">
      <c r="A34" s="142"/>
      <c r="B34" s="165">
        <f>Bodování!$C43</f>
        <v>0</v>
      </c>
      <c r="C34" s="143">
        <f>Bodování!$C$39</f>
        <v>0</v>
      </c>
      <c r="D34" s="144">
        <f>Bodování!$F43</f>
        <v>0</v>
      </c>
      <c r="E34" s="166">
        <f>Bodování!H43</f>
        <v>0</v>
      </c>
      <c r="F34" s="167">
        <f>Bodování!$J43</f>
        <v>0</v>
      </c>
      <c r="G34" s="168" t="s">
        <v>24</v>
      </c>
      <c r="H34" s="169">
        <f>Bodování!$L43</f>
        <v>0</v>
      </c>
      <c r="I34" s="170">
        <f>Bodování!$N43</f>
        <v>0</v>
      </c>
      <c r="J34" s="170">
        <f>Bodování!$P43</f>
        <v>0</v>
      </c>
      <c r="K34" s="171">
        <f>Bodování!$R43</f>
        <v>0</v>
      </c>
    </row>
    <row r="35" spans="1:11" ht="12.75">
      <c r="A35" s="142"/>
      <c r="B35" s="165">
        <f>Bodování!$C44</f>
        <v>0</v>
      </c>
      <c r="C35" s="143">
        <f>Bodování!$C$39</f>
        <v>0</v>
      </c>
      <c r="D35" s="144">
        <f>Bodování!$F44</f>
        <v>0</v>
      </c>
      <c r="E35" s="166">
        <f>Bodování!H44</f>
        <v>0</v>
      </c>
      <c r="F35" s="167">
        <f>Bodování!$J44</f>
        <v>0</v>
      </c>
      <c r="G35" s="168" t="s">
        <v>24</v>
      </c>
      <c r="H35" s="169">
        <f>Bodování!$L44</f>
        <v>0</v>
      </c>
      <c r="I35" s="170">
        <f>Bodování!$N44</f>
        <v>0</v>
      </c>
      <c r="J35" s="170">
        <f>Bodování!$P44</f>
        <v>0</v>
      </c>
      <c r="K35" s="171">
        <f>Bodování!$R44</f>
        <v>0</v>
      </c>
    </row>
    <row r="36" spans="1:11" ht="12.75">
      <c r="A36" s="142">
        <f>A35+1</f>
        <v>1</v>
      </c>
      <c r="B36" s="165">
        <f>Bodování!$C47</f>
        <v>0</v>
      </c>
      <c r="C36" s="143">
        <f>Bodování!$C$46</f>
        <v>0</v>
      </c>
      <c r="D36" s="144">
        <f>Bodování!$F47</f>
        <v>0</v>
      </c>
      <c r="E36" s="166">
        <f>Bodování!H47</f>
        <v>0</v>
      </c>
      <c r="F36" s="167">
        <f>Bodování!$J47</f>
        <v>0</v>
      </c>
      <c r="G36" s="168" t="s">
        <v>24</v>
      </c>
      <c r="H36" s="169">
        <f>Bodování!$L47</f>
        <v>0</v>
      </c>
      <c r="I36" s="170">
        <f>Bodování!$N47</f>
        <v>0</v>
      </c>
      <c r="J36" s="170">
        <f>Bodování!$P47</f>
        <v>0</v>
      </c>
      <c r="K36" s="171">
        <f>Bodování!$R47</f>
        <v>0</v>
      </c>
    </row>
    <row r="37" spans="1:11" ht="12.75">
      <c r="A37" s="142">
        <f>A36+1</f>
        <v>2</v>
      </c>
      <c r="B37" s="172">
        <f>Bodování!$C48</f>
        <v>0</v>
      </c>
      <c r="C37" s="143">
        <f>Bodování!$C$46</f>
        <v>0</v>
      </c>
      <c r="D37" s="144">
        <f>Bodování!$F48</f>
        <v>0</v>
      </c>
      <c r="E37" s="166">
        <f>Bodování!H48</f>
        <v>0</v>
      </c>
      <c r="F37" s="167">
        <f>Bodování!$J48</f>
        <v>0</v>
      </c>
      <c r="G37" s="168" t="s">
        <v>24</v>
      </c>
      <c r="H37" s="169">
        <f>Bodování!$L48</f>
        <v>0</v>
      </c>
      <c r="I37" s="170">
        <f>Bodování!$N48</f>
        <v>0</v>
      </c>
      <c r="J37" s="170">
        <f>Bodování!$P48</f>
        <v>0</v>
      </c>
      <c r="K37" s="171">
        <f>Bodování!$R48</f>
        <v>0</v>
      </c>
    </row>
    <row r="38" spans="1:11" ht="12.75">
      <c r="A38" s="142">
        <f>A37+1</f>
        <v>3</v>
      </c>
      <c r="B38" s="172">
        <f>Bodování!$C49</f>
        <v>0</v>
      </c>
      <c r="C38" s="143">
        <f>Bodování!$C$46</f>
        <v>0</v>
      </c>
      <c r="D38" s="144">
        <f>Bodování!$F49</f>
        <v>0</v>
      </c>
      <c r="E38" s="166">
        <f>Bodování!H49</f>
        <v>0</v>
      </c>
      <c r="F38" s="167">
        <f>Bodování!$J49</f>
        <v>0</v>
      </c>
      <c r="G38" s="168" t="s">
        <v>24</v>
      </c>
      <c r="H38" s="169">
        <f>Bodování!$L49</f>
        <v>0</v>
      </c>
      <c r="I38" s="170">
        <f>Bodování!$N49</f>
        <v>0</v>
      </c>
      <c r="J38" s="170">
        <f>Bodování!$P49</f>
        <v>0</v>
      </c>
      <c r="K38" s="171">
        <f>Bodování!$R49</f>
        <v>0</v>
      </c>
    </row>
    <row r="39" spans="1:11" ht="12.75">
      <c r="A39" s="142">
        <f>A38+1</f>
        <v>4</v>
      </c>
      <c r="B39" s="172">
        <f>Bodování!$C50</f>
        <v>0</v>
      </c>
      <c r="C39" s="143">
        <f>Bodování!$C$46</f>
        <v>0</v>
      </c>
      <c r="D39" s="144">
        <f>Bodování!$F50</f>
        <v>0</v>
      </c>
      <c r="E39" s="166">
        <f>Bodování!H50</f>
        <v>0</v>
      </c>
      <c r="F39" s="167">
        <f>Bodování!$J50</f>
        <v>0</v>
      </c>
      <c r="G39" s="168" t="s">
        <v>24</v>
      </c>
      <c r="H39" s="169">
        <f>Bodování!$L50</f>
        <v>0</v>
      </c>
      <c r="I39" s="170">
        <f>Bodování!$N50</f>
        <v>0</v>
      </c>
      <c r="J39" s="170">
        <f>Bodování!$P50</f>
        <v>0</v>
      </c>
      <c r="K39" s="171">
        <f>Bodování!$R50</f>
        <v>0</v>
      </c>
    </row>
    <row r="40" spans="1:11" ht="12.75">
      <c r="A40" s="142">
        <f>A39+1</f>
        <v>5</v>
      </c>
      <c r="B40" s="172">
        <f>Bodování!$C51</f>
        <v>0</v>
      </c>
      <c r="C40" s="143">
        <f>Bodování!$C$46</f>
        <v>0</v>
      </c>
      <c r="D40" s="144">
        <f>Bodování!$F51</f>
        <v>0</v>
      </c>
      <c r="E40" s="166">
        <f>Bodování!H51</f>
        <v>0</v>
      </c>
      <c r="F40" s="167">
        <f>Bodování!$J51</f>
        <v>0</v>
      </c>
      <c r="G40" s="168" t="s">
        <v>24</v>
      </c>
      <c r="H40" s="169">
        <f>Bodování!$L51</f>
        <v>0</v>
      </c>
      <c r="I40" s="170">
        <f>Bodování!$N51</f>
        <v>0</v>
      </c>
      <c r="J40" s="170">
        <f>Bodování!$P51</f>
        <v>0</v>
      </c>
      <c r="K40" s="171">
        <f>Bodování!$R51</f>
        <v>0</v>
      </c>
    </row>
    <row r="41" spans="1:11" ht="12.75">
      <c r="A41" s="142">
        <f>A40+1</f>
        <v>6</v>
      </c>
      <c r="B41" s="172">
        <f>Bodování!$C54</f>
        <v>0</v>
      </c>
      <c r="C41" s="143">
        <f>Bodování!$C$53</f>
        <v>0</v>
      </c>
      <c r="D41" s="144">
        <f>Bodování!$F54</f>
        <v>0</v>
      </c>
      <c r="E41" s="166">
        <f>Bodování!H54</f>
        <v>0</v>
      </c>
      <c r="F41" s="167">
        <f>Bodování!$J54</f>
        <v>0</v>
      </c>
      <c r="G41" s="168" t="s">
        <v>24</v>
      </c>
      <c r="H41" s="169">
        <f>Bodování!$L54</f>
        <v>0</v>
      </c>
      <c r="I41" s="170">
        <f>Bodování!$N54</f>
        <v>0</v>
      </c>
      <c r="J41" s="170">
        <f>Bodování!$P54</f>
        <v>0</v>
      </c>
      <c r="K41" s="171">
        <f>Bodování!$R54</f>
        <v>0</v>
      </c>
    </row>
    <row r="42" spans="1:11" ht="12.75">
      <c r="A42" s="142">
        <f>A41+1</f>
        <v>7</v>
      </c>
      <c r="B42" s="172">
        <f>Bodování!$C55</f>
        <v>0</v>
      </c>
      <c r="C42" s="143">
        <f>Bodování!$C$53</f>
        <v>0</v>
      </c>
      <c r="D42" s="144">
        <f>Bodování!$F55</f>
        <v>0</v>
      </c>
      <c r="E42" s="166">
        <f>Bodování!H55</f>
        <v>0</v>
      </c>
      <c r="F42" s="167">
        <f>Bodování!$J55</f>
        <v>0</v>
      </c>
      <c r="G42" s="168" t="s">
        <v>24</v>
      </c>
      <c r="H42" s="169">
        <f>Bodování!$L55</f>
        <v>0</v>
      </c>
      <c r="I42" s="170">
        <f>Bodování!$N55</f>
        <v>0</v>
      </c>
      <c r="J42" s="170">
        <f>Bodování!$P55</f>
        <v>0</v>
      </c>
      <c r="K42" s="171">
        <f>Bodování!$R55</f>
        <v>0</v>
      </c>
    </row>
    <row r="43" spans="1:11" ht="12.75">
      <c r="A43" s="142">
        <f>A42+1</f>
        <v>8</v>
      </c>
      <c r="B43" s="172">
        <f>Bodování!$C56</f>
        <v>0</v>
      </c>
      <c r="C43" s="143">
        <f>Bodování!$C$53</f>
        <v>0</v>
      </c>
      <c r="D43" s="144">
        <f>Bodování!$F56</f>
        <v>0</v>
      </c>
      <c r="E43" s="166">
        <f>Bodování!H56</f>
        <v>0</v>
      </c>
      <c r="F43" s="167">
        <f>Bodování!$J56</f>
        <v>0</v>
      </c>
      <c r="G43" s="168" t="s">
        <v>24</v>
      </c>
      <c r="H43" s="169">
        <f>Bodování!$L56</f>
        <v>0</v>
      </c>
      <c r="I43" s="170">
        <f>Bodování!$N56</f>
        <v>0</v>
      </c>
      <c r="J43" s="170">
        <f>Bodování!$P56</f>
        <v>0</v>
      </c>
      <c r="K43" s="171">
        <f>Bodování!$R56</f>
        <v>0</v>
      </c>
    </row>
    <row r="44" spans="1:11" ht="12.75">
      <c r="A44" s="142">
        <f>A43+1</f>
        <v>9</v>
      </c>
      <c r="B44" s="172">
        <f>Bodování!$C57</f>
        <v>0</v>
      </c>
      <c r="C44" s="143">
        <f>Bodování!$C$53</f>
        <v>0</v>
      </c>
      <c r="D44" s="144">
        <f>Bodování!$F57</f>
        <v>0</v>
      </c>
      <c r="E44" s="166">
        <f>Bodování!H57</f>
        <v>0</v>
      </c>
      <c r="F44" s="167">
        <f>Bodování!$J57</f>
        <v>0</v>
      </c>
      <c r="G44" s="168" t="s">
        <v>24</v>
      </c>
      <c r="H44" s="169">
        <f>Bodování!$L57</f>
        <v>0</v>
      </c>
      <c r="I44" s="170">
        <f>Bodování!$N57</f>
        <v>0</v>
      </c>
      <c r="J44" s="170">
        <f>Bodování!$P57</f>
        <v>0</v>
      </c>
      <c r="K44" s="171">
        <f>Bodování!$R57</f>
        <v>0</v>
      </c>
    </row>
    <row r="45" spans="1:11" ht="12.75">
      <c r="A45" s="142">
        <f>A44+1</f>
        <v>10</v>
      </c>
      <c r="B45" s="172">
        <f>Bodování!$C58</f>
        <v>0</v>
      </c>
      <c r="C45" s="143">
        <f>Bodování!$C$53</f>
        <v>0</v>
      </c>
      <c r="D45" s="144">
        <f>Bodování!$F58</f>
        <v>0</v>
      </c>
      <c r="E45" s="166">
        <f>Bodování!H58</f>
        <v>0</v>
      </c>
      <c r="F45" s="167">
        <f>Bodování!$J58</f>
        <v>0</v>
      </c>
      <c r="G45" s="168" t="s">
        <v>24</v>
      </c>
      <c r="H45" s="169">
        <f>Bodování!$L58</f>
        <v>0</v>
      </c>
      <c r="I45" s="170">
        <f>Bodování!$N58</f>
        <v>0</v>
      </c>
      <c r="J45" s="170">
        <f>Bodování!$P58</f>
        <v>0</v>
      </c>
      <c r="K45" s="171">
        <f>Bodování!$R58</f>
        <v>0</v>
      </c>
    </row>
    <row r="46" spans="1:11" ht="12.75">
      <c r="A46" s="142">
        <f>A45+1</f>
        <v>11</v>
      </c>
      <c r="B46" s="172">
        <f>Bodování!$C61</f>
        <v>0</v>
      </c>
      <c r="C46" s="143">
        <f>Bodování!$C$60</f>
        <v>0</v>
      </c>
      <c r="D46" s="144">
        <f>Bodování!$F61</f>
        <v>0</v>
      </c>
      <c r="E46" s="166">
        <f>Bodování!H61</f>
        <v>0</v>
      </c>
      <c r="F46" s="167">
        <f>Bodování!$J61</f>
        <v>0</v>
      </c>
      <c r="G46" s="168" t="s">
        <v>24</v>
      </c>
      <c r="H46" s="169">
        <f>Bodování!$L61</f>
        <v>0</v>
      </c>
      <c r="I46" s="170">
        <f>Bodování!$N61</f>
        <v>0</v>
      </c>
      <c r="J46" s="170">
        <f>Bodování!$P61</f>
        <v>0</v>
      </c>
      <c r="K46" s="171">
        <f>Bodování!$R61</f>
        <v>0</v>
      </c>
    </row>
    <row r="47" spans="1:11" ht="12.75">
      <c r="A47" s="142">
        <f>A46+1</f>
        <v>12</v>
      </c>
      <c r="B47" s="172">
        <f>Bodování!$C62</f>
        <v>0</v>
      </c>
      <c r="C47" s="143">
        <f>Bodování!$C$60</f>
        <v>0</v>
      </c>
      <c r="D47" s="144">
        <f>Bodování!$F62</f>
        <v>0</v>
      </c>
      <c r="E47" s="166">
        <f>Bodování!H62</f>
        <v>0</v>
      </c>
      <c r="F47" s="167">
        <f>Bodování!$J62</f>
        <v>0</v>
      </c>
      <c r="G47" s="168" t="s">
        <v>24</v>
      </c>
      <c r="H47" s="169">
        <f>Bodování!$L62</f>
        <v>0</v>
      </c>
      <c r="I47" s="170">
        <f>Bodování!$N62</f>
        <v>0</v>
      </c>
      <c r="J47" s="170">
        <f>Bodování!$P62</f>
        <v>0</v>
      </c>
      <c r="K47" s="171">
        <f>Bodování!$R62</f>
        <v>0</v>
      </c>
    </row>
    <row r="48" spans="1:11" ht="12.75">
      <c r="A48" s="142">
        <f>A47+1</f>
        <v>13</v>
      </c>
      <c r="B48" s="172">
        <f>Bodování!$C63</f>
        <v>0</v>
      </c>
      <c r="C48" s="143">
        <f>Bodování!$C$60</f>
        <v>0</v>
      </c>
      <c r="D48" s="144">
        <f>Bodování!$F63</f>
        <v>0</v>
      </c>
      <c r="E48" s="166">
        <f>Bodování!H63</f>
        <v>0</v>
      </c>
      <c r="F48" s="167">
        <f>Bodování!$J63</f>
        <v>0</v>
      </c>
      <c r="G48" s="168" t="s">
        <v>24</v>
      </c>
      <c r="H48" s="169">
        <f>Bodování!$L63</f>
        <v>0</v>
      </c>
      <c r="I48" s="170">
        <f>Bodování!$N63</f>
        <v>0</v>
      </c>
      <c r="J48" s="170">
        <f>Bodování!$P63</f>
        <v>0</v>
      </c>
      <c r="K48" s="171">
        <f>Bodování!$R63</f>
        <v>0</v>
      </c>
    </row>
    <row r="49" spans="1:11" ht="12.75">
      <c r="A49" s="142">
        <f>A48+1</f>
        <v>14</v>
      </c>
      <c r="B49" s="172">
        <f>Bodování!$C64</f>
        <v>0</v>
      </c>
      <c r="C49" s="143">
        <f>Bodování!$C$60</f>
        <v>0</v>
      </c>
      <c r="D49" s="144">
        <f>Bodování!$F64</f>
        <v>0</v>
      </c>
      <c r="E49" s="166">
        <f>Bodování!H64</f>
        <v>0</v>
      </c>
      <c r="F49" s="167">
        <f>Bodování!$J64</f>
        <v>0</v>
      </c>
      <c r="G49" s="168" t="s">
        <v>24</v>
      </c>
      <c r="H49" s="169">
        <f>Bodování!$L64</f>
        <v>0</v>
      </c>
      <c r="I49" s="170">
        <f>Bodování!$N64</f>
        <v>0</v>
      </c>
      <c r="J49" s="170">
        <f>Bodování!$P64</f>
        <v>0</v>
      </c>
      <c r="K49" s="171">
        <f>Bodování!$R64</f>
        <v>0</v>
      </c>
    </row>
    <row r="50" spans="1:11" ht="12.75">
      <c r="A50" s="142">
        <f>A49+1</f>
        <v>15</v>
      </c>
      <c r="B50" s="172">
        <f>Bodování!$C65</f>
        <v>0</v>
      </c>
      <c r="C50" s="143">
        <f>Bodování!$C$60</f>
        <v>0</v>
      </c>
      <c r="D50" s="144">
        <f>Bodování!$F65</f>
        <v>0</v>
      </c>
      <c r="E50" s="166">
        <f>Bodování!H65</f>
        <v>0</v>
      </c>
      <c r="F50" s="167">
        <f>Bodování!$J65</f>
        <v>0</v>
      </c>
      <c r="G50" s="168" t="s">
        <v>24</v>
      </c>
      <c r="H50" s="169">
        <f>Bodování!$L65</f>
        <v>0</v>
      </c>
      <c r="I50" s="170">
        <f>Bodování!$N65</f>
        <v>0</v>
      </c>
      <c r="J50" s="170">
        <f>Bodování!$P65</f>
        <v>0</v>
      </c>
      <c r="K50" s="171">
        <f>Bodování!$R65</f>
        <v>0</v>
      </c>
    </row>
    <row r="51" spans="1:11" ht="12.75">
      <c r="A51" s="142">
        <f>A50+1</f>
        <v>16</v>
      </c>
      <c r="B51" s="172">
        <f>Bodování!$C68</f>
        <v>0</v>
      </c>
      <c r="C51" s="143">
        <f>Bodování!$C$67</f>
        <v>0</v>
      </c>
      <c r="D51" s="144">
        <f>Bodování!$F68</f>
        <v>0</v>
      </c>
      <c r="E51" s="166">
        <f>Bodování!H68</f>
        <v>0</v>
      </c>
      <c r="F51" s="167">
        <f>Bodování!$J68</f>
        <v>0</v>
      </c>
      <c r="G51" s="168" t="s">
        <v>24</v>
      </c>
      <c r="H51" s="169">
        <f>Bodování!$L68</f>
        <v>0</v>
      </c>
      <c r="I51" s="170">
        <f>Bodování!$N68</f>
        <v>0</v>
      </c>
      <c r="J51" s="170">
        <f>Bodování!$P68</f>
        <v>0</v>
      </c>
      <c r="K51" s="171">
        <f>Bodování!$R68</f>
        <v>0</v>
      </c>
    </row>
    <row r="52" spans="1:11" ht="12.75">
      <c r="A52" s="142">
        <f>A51+1</f>
        <v>17</v>
      </c>
      <c r="B52" s="172">
        <f>Bodování!$C69</f>
        <v>0</v>
      </c>
      <c r="C52" s="143">
        <f>Bodování!$C$67</f>
        <v>0</v>
      </c>
      <c r="D52" s="144">
        <f>Bodování!$F69</f>
        <v>0</v>
      </c>
      <c r="E52" s="166">
        <f>Bodování!H69</f>
        <v>0</v>
      </c>
      <c r="F52" s="167">
        <f>Bodování!$J69</f>
        <v>0</v>
      </c>
      <c r="G52" s="168" t="s">
        <v>24</v>
      </c>
      <c r="H52" s="169">
        <f>Bodování!$L69</f>
        <v>0</v>
      </c>
      <c r="I52" s="170">
        <f>Bodování!$N69</f>
        <v>0</v>
      </c>
      <c r="J52" s="170">
        <f>Bodování!$P69</f>
        <v>0</v>
      </c>
      <c r="K52" s="171">
        <f>Bodování!$R69</f>
        <v>0</v>
      </c>
    </row>
    <row r="53" spans="1:11" ht="12.75">
      <c r="A53" s="142">
        <f>A52+1</f>
        <v>18</v>
      </c>
      <c r="B53" s="172">
        <f>Bodování!$C70</f>
        <v>0</v>
      </c>
      <c r="C53" s="143">
        <f>Bodování!$C$67</f>
        <v>0</v>
      </c>
      <c r="D53" s="144">
        <f>Bodování!$F70</f>
        <v>0</v>
      </c>
      <c r="E53" s="166">
        <f>Bodování!H70</f>
        <v>0</v>
      </c>
      <c r="F53" s="167">
        <f>Bodování!$J70</f>
        <v>0</v>
      </c>
      <c r="G53" s="168" t="s">
        <v>24</v>
      </c>
      <c r="H53" s="169">
        <f>Bodování!$L70</f>
        <v>0</v>
      </c>
      <c r="I53" s="170">
        <f>Bodování!$N70</f>
        <v>0</v>
      </c>
      <c r="J53" s="170">
        <f>Bodování!$P70</f>
        <v>0</v>
      </c>
      <c r="K53" s="171">
        <f>Bodování!$R70</f>
        <v>0</v>
      </c>
    </row>
    <row r="54" spans="1:11" ht="12.75">
      <c r="A54" s="142">
        <f>A53+1</f>
        <v>19</v>
      </c>
      <c r="B54" s="172">
        <f>Bodování!$C71</f>
        <v>0</v>
      </c>
      <c r="C54" s="143">
        <f>Bodování!$C$67</f>
        <v>0</v>
      </c>
      <c r="D54" s="144">
        <f>Bodování!$F71</f>
        <v>0</v>
      </c>
      <c r="E54" s="166">
        <f>Bodování!H71</f>
        <v>0</v>
      </c>
      <c r="F54" s="167">
        <f>Bodování!$J71</f>
        <v>0</v>
      </c>
      <c r="G54" s="168" t="s">
        <v>24</v>
      </c>
      <c r="H54" s="169">
        <f>Bodování!$L71</f>
        <v>0</v>
      </c>
      <c r="I54" s="170">
        <f>Bodování!$N71</f>
        <v>0</v>
      </c>
      <c r="J54" s="170">
        <f>Bodování!$P71</f>
        <v>0</v>
      </c>
      <c r="K54" s="171">
        <f>Bodování!$R71</f>
        <v>0</v>
      </c>
    </row>
    <row r="55" spans="1:11" ht="13.5" thickBot="1">
      <c r="A55" s="146">
        <f>A54+1</f>
        <v>20</v>
      </c>
      <c r="B55" s="173">
        <f>Bodování!$C72</f>
        <v>0</v>
      </c>
      <c r="C55" s="147">
        <f>Bodování!$C$67</f>
        <v>0</v>
      </c>
      <c r="D55" s="148">
        <f>Bodování!$F72</f>
        <v>0</v>
      </c>
      <c r="E55" s="174">
        <f>Bodování!H72</f>
        <v>0</v>
      </c>
      <c r="F55" s="175">
        <f>Bodování!$J72</f>
        <v>0</v>
      </c>
      <c r="G55" s="176" t="s">
        <v>24</v>
      </c>
      <c r="H55" s="177">
        <f>Bodování!$L72</f>
        <v>0</v>
      </c>
      <c r="I55" s="178">
        <f>Bodování!$N72</f>
        <v>0</v>
      </c>
      <c r="J55" s="178">
        <f>Bodování!$P72</f>
        <v>0</v>
      </c>
      <c r="K55" s="179">
        <f>Bodování!$R72</f>
        <v>0</v>
      </c>
    </row>
    <row r="56" spans="2:11" ht="12.75">
      <c r="B56" s="180"/>
      <c r="C56" s="13"/>
      <c r="D56" s="14"/>
      <c r="E56" s="15"/>
      <c r="F56" s="16"/>
      <c r="G56" s="22"/>
      <c r="H56" s="23"/>
      <c r="I56" s="16"/>
      <c r="J56" s="16"/>
      <c r="K56" s="15"/>
    </row>
    <row r="57" spans="2:11" ht="12.75">
      <c r="B57" s="180"/>
      <c r="C57" s="13"/>
      <c r="D57" s="14"/>
      <c r="E57" s="15"/>
      <c r="F57" s="16"/>
      <c r="G57" s="22"/>
      <c r="H57" s="23"/>
      <c r="I57" s="16"/>
      <c r="J57" s="16"/>
      <c r="K57" s="15"/>
    </row>
    <row r="58" spans="2:11" ht="12.75">
      <c r="B58" s="180"/>
      <c r="C58" s="13"/>
      <c r="D58" s="14"/>
      <c r="E58" s="15"/>
      <c r="F58" s="16"/>
      <c r="G58" s="22"/>
      <c r="H58" s="23"/>
      <c r="I58" s="16"/>
      <c r="J58" s="16"/>
      <c r="K58" s="15"/>
    </row>
    <row r="59" spans="2:11" ht="12.75">
      <c r="B59" s="180"/>
      <c r="C59" s="13"/>
      <c r="D59" s="14"/>
      <c r="E59" s="15"/>
      <c r="F59" s="16"/>
      <c r="G59" s="22"/>
      <c r="H59" s="23"/>
      <c r="I59" s="16"/>
      <c r="J59" s="16"/>
      <c r="K59" s="15"/>
    </row>
    <row r="60" spans="2:11" ht="12.75">
      <c r="B60" s="180"/>
      <c r="C60" s="13"/>
      <c r="D60" s="14"/>
      <c r="E60" s="15"/>
      <c r="F60" s="16"/>
      <c r="G60" s="22"/>
      <c r="H60" s="23"/>
      <c r="I60" s="16"/>
      <c r="J60" s="16"/>
      <c r="K60" s="15"/>
    </row>
    <row r="61" spans="2:11" ht="12.75">
      <c r="B61" s="180"/>
      <c r="C61" s="13"/>
      <c r="D61" s="14"/>
      <c r="E61" s="15"/>
      <c r="F61" s="16"/>
      <c r="G61" s="22"/>
      <c r="H61" s="23"/>
      <c r="I61" s="16"/>
      <c r="J61" s="16"/>
      <c r="K61" s="15"/>
    </row>
    <row r="62" spans="2:11" ht="12.75">
      <c r="B62" s="180"/>
      <c r="C62" s="13"/>
      <c r="D62" s="14"/>
      <c r="E62" s="15"/>
      <c r="F62" s="16"/>
      <c r="G62" s="22"/>
      <c r="H62" s="23"/>
      <c r="I62" s="16"/>
      <c r="J62" s="16"/>
      <c r="K62" s="15"/>
    </row>
    <row r="63" spans="2:11" ht="12.75">
      <c r="B63" s="180"/>
      <c r="C63" s="13"/>
      <c r="D63" s="14"/>
      <c r="E63" s="15"/>
      <c r="F63" s="16"/>
      <c r="G63" s="22"/>
      <c r="H63" s="23"/>
      <c r="I63" s="16"/>
      <c r="J63" s="16"/>
      <c r="K63" s="15"/>
    </row>
    <row r="64" spans="2:11" ht="12.75">
      <c r="B64" s="180"/>
      <c r="C64" s="13"/>
      <c r="D64" s="14"/>
      <c r="E64" s="15"/>
      <c r="F64" s="16"/>
      <c r="G64" s="22"/>
      <c r="H64" s="23"/>
      <c r="I64" s="16"/>
      <c r="J64" s="16"/>
      <c r="K64" s="15"/>
    </row>
    <row r="65" spans="2:11" ht="12.75">
      <c r="B65" s="180"/>
      <c r="C65" s="13"/>
      <c r="D65" s="14"/>
      <c r="E65" s="15"/>
      <c r="F65" s="16"/>
      <c r="G65" s="22"/>
      <c r="H65" s="23"/>
      <c r="I65" s="16"/>
      <c r="J65" s="16"/>
      <c r="K65" s="15"/>
    </row>
  </sheetData>
  <sheetProtection/>
  <mergeCells count="1">
    <mergeCell ref="F5:H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Šebelka</dc:creator>
  <cp:keywords/>
  <dc:description/>
  <cp:lastModifiedBy>rkube</cp:lastModifiedBy>
  <cp:lastPrinted>2023-05-23T10:41:06Z</cp:lastPrinted>
  <dcterms:created xsi:type="dcterms:W3CDTF">2004-05-04T09:41:28Z</dcterms:created>
  <dcterms:modified xsi:type="dcterms:W3CDTF">2023-05-23T14:11:13Z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